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30" windowWidth="20400" windowHeight="7605"/>
  </bookViews>
  <sheets>
    <sheet name="Cover" sheetId="16" r:id="rId1"/>
    <sheet name="Introduction and Disclaimer" sheetId="9" r:id="rId2"/>
    <sheet name="Part 1" sheetId="10" r:id="rId3"/>
    <sheet name="Part 2 - inputs" sheetId="7" r:id="rId4"/>
    <sheet name="Part 2 - results" sheetId="14" r:id="rId5"/>
    <sheet name="Part 2 - calculations" sheetId="13" r:id="rId6"/>
    <sheet name="Finance assumptions" sheetId="12" r:id="rId7"/>
    <sheet name="Project assumptions" sheetId="15" r:id="rId8"/>
  </sheets>
  <definedNames>
    <definedName name="Efficient_Assumps">'Project assumptions'!$D$29:$L$32</definedName>
    <definedName name="Equip_Inputs">'Project assumptions'!$C$25:$C$28</definedName>
    <definedName name="Equipment_Types">'Project assumptions'!$D$24:$L$24</definedName>
    <definedName name="ESC_Revenue">'Part 1'!$E$77</definedName>
    <definedName name="EUA_Postcodes">'Finance assumptions'!$C$102:$E$413</definedName>
    <definedName name="LrgeFinanceAssumps">'Finance assumptions'!$B$34:$E$40</definedName>
    <definedName name="MinFinanceAmt" localSheetId="7">'Project assumptions'!$B$11:$D$17</definedName>
    <definedName name="MinFinanceAmt">'Finance assumptions'!$B$12:$D$18</definedName>
    <definedName name="Opt1_">'Part 2 - inputs'!$B$85</definedName>
    <definedName name="Opt1Cost">'Finance assumptions'!$D$56</definedName>
    <definedName name="Opt1CostCS">'Finance assumptions'!$D$45</definedName>
    <definedName name="Opt1Incl">'Part 2 - inputs'!$E$85</definedName>
    <definedName name="Opt1PerCS">'Finance assumptions'!$C$45</definedName>
    <definedName name="Opt1Period">'Finance assumptions'!$C$56</definedName>
    <definedName name="Opt2_">'Part 2 - inputs'!$B$86</definedName>
    <definedName name="Opt2Cost">'Finance assumptions'!$D$57</definedName>
    <definedName name="Opt2CostCS">'Finance assumptions'!$D$46</definedName>
    <definedName name="Opt2Incl">'Part 2 - inputs'!$E$86</definedName>
    <definedName name="Opt2PerCS">'Finance assumptions'!$C$46</definedName>
    <definedName name="Opt2Period">'Finance assumptions'!$C$57</definedName>
    <definedName name="Opt3_">'Part 2 - inputs'!$B$87</definedName>
    <definedName name="Opt3Cost">'Finance assumptions'!$D$58</definedName>
    <definedName name="Opt3CostCS">'Finance assumptions'!$D$47</definedName>
    <definedName name="Opt3Incl">'Part 2 - inputs'!$E$87</definedName>
    <definedName name="Opt3PerCS">'Finance assumptions'!$C$47</definedName>
    <definedName name="Opt3Period">'Finance assumptions'!$C$58</definedName>
    <definedName name="Opt4_">'Part 2 - inputs'!$B$88</definedName>
    <definedName name="Opt4Cost">'Finance assumptions'!$D$59</definedName>
    <definedName name="Opt4CostCS">'Finance assumptions'!$D$48</definedName>
    <definedName name="Opt4Incl">'Part 2 - inputs'!$E$88</definedName>
    <definedName name="Opt4PerCS">'Finance assumptions'!$C$48</definedName>
    <definedName name="Opt4Period">'Finance assumptions'!$C$59</definedName>
    <definedName name="Opt5_">'Part 2 - inputs'!$B$89</definedName>
    <definedName name="Opt5Cost">'Finance assumptions'!$D$60</definedName>
    <definedName name="Opt5CostCS">'Finance assumptions'!$D$49</definedName>
    <definedName name="Opt5Incl">'Part 2 - inputs'!$E$89</definedName>
    <definedName name="Opt5PerCS">'Finance assumptions'!$C$49</definedName>
    <definedName name="Opt5Period">'Finance assumptions'!$C$60</definedName>
    <definedName name="Opt6_">'Part 2 - inputs'!$B$90</definedName>
    <definedName name="Opt6Cost">'Finance assumptions'!$D$61</definedName>
    <definedName name="Opt6CostCS">'Finance assumptions'!$D$50</definedName>
    <definedName name="Opt6Incl">'Part 2 - inputs'!$E$90</definedName>
    <definedName name="Opt6PerCS">'Finance assumptions'!$C$50</definedName>
    <definedName name="Opt6Period">'Finance assumptions'!$C$61</definedName>
    <definedName name="Opt7_">'Part 2 - inputs'!$B$91</definedName>
    <definedName name="Opt7Cost">'Finance assumptions'!$D$62</definedName>
    <definedName name="Opt7CostCS">'Finance assumptions'!$D$51</definedName>
    <definedName name="Opt7Incl">'Part 2 - inputs'!$E$91</definedName>
    <definedName name="Opt7PerCS">'Finance assumptions'!$C$51</definedName>
    <definedName name="Opt7Period">'Finance assumptions'!$C$62</definedName>
    <definedName name="_xlnm.Print_Area" localSheetId="4">'Part 2 - results'!$A$1:$R$49</definedName>
    <definedName name="Prt2Capex">'Part 2 - inputs'!$E$12</definedName>
    <definedName name="Prt2Consumption">'Part 2 - inputs'!#REF!</definedName>
    <definedName name="Prt2DiscountRate">'Part 2 - inputs'!$E$70</definedName>
    <definedName name="Prt2ElecPriceGrwth">'Part 2 - inputs'!$E$65</definedName>
    <definedName name="Prt2ElecPriceStrt">'Part 2 - inputs'!$E$64</definedName>
    <definedName name="Prt2EqpLife">'Part 2 - inputs'!$E$15</definedName>
    <definedName name="Prt2ESC_created">'Part 2 - inputs'!$C$45</definedName>
    <definedName name="Prt2ESCRevenue">'Part 2 - inputs'!$E$55</definedName>
    <definedName name="Prt2Opex">'Part 2 - inputs'!$E$13</definedName>
    <definedName name="Prt2Savings">'Part 2 - inputs'!$E$14</definedName>
    <definedName name="Prt2TaxRate">'Part 2 - inputs'!$E$71</definedName>
    <definedName name="SMEFinanceAssumps">'Finance assumptions'!$B$23:$E$29</definedName>
    <definedName name="Standard_Assumps">'Project assumptions'!$D$25:$L$28</definedName>
    <definedName name="TaxRate">'Part 1'!$E$91</definedName>
    <definedName name="Technology">Cover!$B$15</definedName>
    <definedName name="Technology_Descriptions">'Project assumptions'!$B$11:$C$19</definedName>
  </definedNames>
  <calcPr calcId="145621" calcMode="autoNoTable"/>
</workbook>
</file>

<file path=xl/calcChain.xml><?xml version="1.0" encoding="utf-8"?>
<calcChain xmlns="http://schemas.openxmlformats.org/spreadsheetml/2006/main">
  <c r="C50" i="10" l="1"/>
  <c r="C109" i="7" l="1"/>
  <c r="D56" i="12" s="1"/>
  <c r="E109" i="7" s="1"/>
  <c r="B13" i="10" l="1"/>
  <c r="E41" i="7"/>
  <c r="E40" i="7"/>
  <c r="E39" i="7"/>
  <c r="E38" i="7"/>
  <c r="E31" i="7"/>
  <c r="E30" i="7"/>
  <c r="E29" i="7"/>
  <c r="C28" i="7"/>
  <c r="E28" i="7" s="1"/>
  <c r="E63" i="10"/>
  <c r="E62" i="10"/>
  <c r="E61" i="10"/>
  <c r="E60" i="10"/>
  <c r="E53" i="10"/>
  <c r="E52" i="10"/>
  <c r="E51" i="10"/>
  <c r="E50" i="10"/>
  <c r="C33" i="7" l="1"/>
  <c r="C43" i="7"/>
  <c r="C65" i="10"/>
  <c r="C55" i="10"/>
  <c r="C77" i="10"/>
  <c r="A3" i="9"/>
  <c r="C45" i="7" l="1"/>
  <c r="D25" i="13" s="1"/>
  <c r="C67" i="10"/>
  <c r="C149" i="10" s="1"/>
  <c r="C37" i="10"/>
  <c r="C36" i="10"/>
  <c r="C35" i="10"/>
  <c r="C34" i="10"/>
  <c r="C25" i="10"/>
  <c r="C24" i="10"/>
  <c r="C23" i="10"/>
  <c r="C22" i="10"/>
  <c r="J61" i="14" l="1"/>
  <c r="I61" i="14"/>
  <c r="H61" i="14"/>
  <c r="G61" i="14"/>
  <c r="F61" i="14"/>
  <c r="E61" i="14"/>
  <c r="J60" i="14"/>
  <c r="I60" i="14"/>
  <c r="H60" i="14"/>
  <c r="G60" i="14"/>
  <c r="F60" i="14"/>
  <c r="E60" i="14"/>
  <c r="J59" i="14"/>
  <c r="I59" i="14"/>
  <c r="H59" i="14"/>
  <c r="G59" i="14"/>
  <c r="F59" i="14"/>
  <c r="E59" i="14"/>
  <c r="J58" i="14"/>
  <c r="I58" i="14"/>
  <c r="H58" i="14"/>
  <c r="G58" i="14"/>
  <c r="F58" i="14"/>
  <c r="E58" i="14"/>
  <c r="J57" i="14"/>
  <c r="I57" i="14"/>
  <c r="H57" i="14"/>
  <c r="G57" i="14"/>
  <c r="F57" i="14"/>
  <c r="E57" i="14"/>
  <c r="J56" i="14"/>
  <c r="I56" i="14"/>
  <c r="H56" i="14"/>
  <c r="G56" i="14"/>
  <c r="F56" i="14"/>
  <c r="E56" i="14"/>
  <c r="D61" i="14"/>
  <c r="D60" i="14"/>
  <c r="D59" i="14"/>
  <c r="D58" i="14"/>
  <c r="D57" i="14"/>
  <c r="D56" i="14"/>
  <c r="E69" i="12"/>
  <c r="C9" i="14"/>
  <c r="C84" i="7"/>
  <c r="A3" i="12"/>
  <c r="E78" i="7"/>
  <c r="C80" i="7" s="1"/>
  <c r="E77" i="10"/>
  <c r="E91" i="10"/>
  <c r="C71" i="7" s="1"/>
  <c r="E90" i="10"/>
  <c r="E85" i="10"/>
  <c r="C65" i="7" s="1"/>
  <c r="E84" i="10"/>
  <c r="C108" i="10" l="1"/>
  <c r="C64" i="7"/>
  <c r="C127" i="10"/>
  <c r="C70" i="7"/>
  <c r="A3" i="13"/>
  <c r="A3" i="7"/>
  <c r="A3" i="15"/>
  <c r="A3" i="14"/>
  <c r="A3" i="10"/>
  <c r="E35" i="10"/>
  <c r="E24" i="10"/>
  <c r="C107" i="10" s="1"/>
  <c r="C109" i="10" s="1"/>
  <c r="E37" i="10" l="1"/>
  <c r="E34" i="10"/>
  <c r="C137" i="10" s="1"/>
  <c r="E25" i="10"/>
  <c r="E22" i="10"/>
  <c r="E23" i="10"/>
  <c r="C103" i="10" s="1"/>
  <c r="C101" i="10" l="1"/>
  <c r="D97" i="10"/>
  <c r="E36" i="10"/>
  <c r="C55" i="7"/>
  <c r="E55" i="7" s="1"/>
  <c r="D101" i="10" l="1"/>
  <c r="D108" i="10"/>
  <c r="D127" i="10"/>
  <c r="D107" i="10"/>
  <c r="D103" i="10"/>
  <c r="E97" i="10"/>
  <c r="F97" i="10" s="1"/>
  <c r="E18" i="14"/>
  <c r="B257" i="13"/>
  <c r="A251" i="13"/>
  <c r="B218" i="13"/>
  <c r="A212" i="13"/>
  <c r="B179" i="13"/>
  <c r="A173" i="13"/>
  <c r="B146" i="13"/>
  <c r="B107" i="13"/>
  <c r="B68" i="13"/>
  <c r="A140" i="13"/>
  <c r="A101" i="13"/>
  <c r="D109" i="10" l="1"/>
  <c r="E101" i="10"/>
  <c r="E108" i="10"/>
  <c r="E127" i="10"/>
  <c r="E107" i="10"/>
  <c r="E103" i="10"/>
  <c r="D133" i="10"/>
  <c r="A62" i="13"/>
  <c r="A34" i="13"/>
  <c r="D18" i="12"/>
  <c r="D16" i="12"/>
  <c r="D15" i="12"/>
  <c r="D14" i="12"/>
  <c r="D80" i="7"/>
  <c r="C82" i="7"/>
  <c r="E109" i="10" l="1"/>
  <c r="F101" i="10"/>
  <c r="F103" i="10"/>
  <c r="F127" i="10"/>
  <c r="F107" i="10"/>
  <c r="F108" i="10"/>
  <c r="G97" i="10"/>
  <c r="E133" i="10"/>
  <c r="E71" i="7"/>
  <c r="E70" i="7"/>
  <c r="E65" i="7"/>
  <c r="E64" i="7"/>
  <c r="C15" i="7"/>
  <c r="E15" i="7" s="1"/>
  <c r="E89" i="14" s="1"/>
  <c r="F89" i="14" s="1"/>
  <c r="G89" i="14" s="1"/>
  <c r="H89" i="14" s="1"/>
  <c r="I89" i="14" s="1"/>
  <c r="J89" i="14" s="1"/>
  <c r="K89" i="14" s="1"/>
  <c r="L89" i="14" s="1"/>
  <c r="M89" i="14" s="1"/>
  <c r="N89" i="14" s="1"/>
  <c r="O89" i="14" s="1"/>
  <c r="P89" i="14" s="1"/>
  <c r="Q89" i="14" s="1"/>
  <c r="R89" i="14" s="1"/>
  <c r="S89" i="14" s="1"/>
  <c r="T89" i="14" s="1"/>
  <c r="U89" i="14" s="1"/>
  <c r="V89" i="14" s="1"/>
  <c r="W89" i="14" s="1"/>
  <c r="C14" i="7"/>
  <c r="E14" i="7" s="1"/>
  <c r="C13" i="7"/>
  <c r="E13" i="7" s="1"/>
  <c r="C12" i="7"/>
  <c r="E12" i="7" s="1"/>
  <c r="C179" i="10"/>
  <c r="C133" i="10"/>
  <c r="C154" i="10"/>
  <c r="C155" i="10" s="1"/>
  <c r="C113" i="10"/>
  <c r="C139" i="10" l="1"/>
  <c r="C143" i="10"/>
  <c r="F109" i="10"/>
  <c r="G101" i="10"/>
  <c r="G103" i="10"/>
  <c r="G107" i="10"/>
  <c r="G127" i="10"/>
  <c r="G108" i="10"/>
  <c r="C114" i="10"/>
  <c r="H97" i="10"/>
  <c r="F133" i="10"/>
  <c r="C144" i="10"/>
  <c r="C156" i="10"/>
  <c r="D19" i="13"/>
  <c r="C12" i="14"/>
  <c r="D15" i="13"/>
  <c r="C11" i="14"/>
  <c r="D13" i="13"/>
  <c r="C10" i="14"/>
  <c r="C13" i="14"/>
  <c r="E65" i="14"/>
  <c r="F65" i="14" s="1"/>
  <c r="G65" i="14" s="1"/>
  <c r="H65" i="14" s="1"/>
  <c r="I65" i="14" s="1"/>
  <c r="J65" i="14" s="1"/>
  <c r="K65" i="14" s="1"/>
  <c r="L65" i="14" s="1"/>
  <c r="M65" i="14" s="1"/>
  <c r="N65" i="14" s="1"/>
  <c r="O65" i="14" s="1"/>
  <c r="P65" i="14" s="1"/>
  <c r="Q65" i="14" s="1"/>
  <c r="R65" i="14" s="1"/>
  <c r="S65" i="14" s="1"/>
  <c r="T65" i="14" s="1"/>
  <c r="U65" i="14" s="1"/>
  <c r="V65" i="14" s="1"/>
  <c r="W65" i="14" s="1"/>
  <c r="E7" i="13"/>
  <c r="D20" i="13"/>
  <c r="D30" i="13"/>
  <c r="D89" i="7"/>
  <c r="E89" i="7" s="1"/>
  <c r="D91" i="7"/>
  <c r="D87" i="7"/>
  <c r="E87" i="7" s="1"/>
  <c r="D88" i="7"/>
  <c r="E88" i="7" s="1"/>
  <c r="D85" i="7"/>
  <c r="D90" i="7"/>
  <c r="E90" i="7" s="1"/>
  <c r="D86" i="7"/>
  <c r="D179" i="10"/>
  <c r="C172" i="10"/>
  <c r="C48" i="12" l="1"/>
  <c r="C101" i="7" s="1"/>
  <c r="C59" i="12" s="1"/>
  <c r="D48" i="12"/>
  <c r="C112" i="7" s="1"/>
  <c r="D59" i="12" s="1"/>
  <c r="C49" i="12"/>
  <c r="C102" i="7" s="1"/>
  <c r="C60" i="12" s="1"/>
  <c r="E102" i="7" s="1"/>
  <c r="D49" i="12"/>
  <c r="C113" i="7" s="1"/>
  <c r="D60" i="12" s="1"/>
  <c r="C103" i="13"/>
  <c r="D47" i="12"/>
  <c r="C111" i="7" s="1"/>
  <c r="D58" i="12" s="1"/>
  <c r="C47" i="12"/>
  <c r="C100" i="7" s="1"/>
  <c r="C58" i="12" s="1"/>
  <c r="E100" i="7" s="1"/>
  <c r="C50" i="12"/>
  <c r="C103" i="7" s="1"/>
  <c r="C61" i="12" s="1"/>
  <c r="D50" i="12"/>
  <c r="C114" i="7" s="1"/>
  <c r="D61" i="12" s="1"/>
  <c r="G115" i="10"/>
  <c r="G109" i="10"/>
  <c r="H101" i="10"/>
  <c r="H115" i="10" s="1"/>
  <c r="C115" i="10"/>
  <c r="C121" i="10" s="1"/>
  <c r="C122" i="10" s="1"/>
  <c r="C126" i="10" s="1"/>
  <c r="D115" i="10"/>
  <c r="D121" i="10" s="1"/>
  <c r="D122" i="10" s="1"/>
  <c r="D126" i="10" s="1"/>
  <c r="E115" i="10"/>
  <c r="E121" i="10" s="1"/>
  <c r="E122" i="10" s="1"/>
  <c r="E126" i="10" s="1"/>
  <c r="F115" i="10"/>
  <c r="F121" i="10" s="1"/>
  <c r="F122" i="10" s="1"/>
  <c r="F126" i="10" s="1"/>
  <c r="H103" i="10"/>
  <c r="H127" i="10"/>
  <c r="H107" i="10"/>
  <c r="H108" i="10"/>
  <c r="I97" i="10"/>
  <c r="C73" i="12"/>
  <c r="C72" i="12"/>
  <c r="C71" i="12"/>
  <c r="G133" i="10"/>
  <c r="E86" i="7"/>
  <c r="E85" i="7"/>
  <c r="C45" i="12" s="1"/>
  <c r="C98" i="7" s="1"/>
  <c r="C56" i="12" s="1"/>
  <c r="E91" i="7"/>
  <c r="C21" i="14"/>
  <c r="C142" i="13"/>
  <c r="C22" i="14"/>
  <c r="C175" i="13"/>
  <c r="C145" i="10"/>
  <c r="D139" i="10"/>
  <c r="D143" i="10"/>
  <c r="D144" i="10"/>
  <c r="D21" i="13"/>
  <c r="F7" i="13"/>
  <c r="E20" i="13"/>
  <c r="E19" i="13"/>
  <c r="E15" i="13"/>
  <c r="C20" i="14"/>
  <c r="D172" i="10"/>
  <c r="D156" i="10"/>
  <c r="E179" i="10"/>
  <c r="E101" i="7" l="1"/>
  <c r="D21" i="14"/>
  <c r="K21" i="14" s="1"/>
  <c r="E111" i="7"/>
  <c r="E113" i="7"/>
  <c r="E112" i="7"/>
  <c r="D51" i="12"/>
  <c r="C115" i="7" s="1"/>
  <c r="D62" i="12" s="1"/>
  <c r="C51" i="12"/>
  <c r="C104" i="7" s="1"/>
  <c r="C62" i="12" s="1"/>
  <c r="E104" i="7" s="1"/>
  <c r="C46" i="12"/>
  <c r="C99" i="7" s="1"/>
  <c r="C57" i="12" s="1"/>
  <c r="E99" i="7" s="1"/>
  <c r="D46" i="12"/>
  <c r="C110" i="7" s="1"/>
  <c r="D57" i="12" s="1"/>
  <c r="G121" i="10"/>
  <c r="G122" i="10" s="1"/>
  <c r="G126" i="10" s="1"/>
  <c r="I108" i="10"/>
  <c r="I101" i="10"/>
  <c r="I115" i="10" s="1"/>
  <c r="H109" i="10"/>
  <c r="H121" i="10" s="1"/>
  <c r="H122" i="10" s="1"/>
  <c r="H126" i="10" s="1"/>
  <c r="I127" i="10"/>
  <c r="I107" i="10"/>
  <c r="I103" i="10"/>
  <c r="J97" i="10"/>
  <c r="J103" i="10" s="1"/>
  <c r="C69" i="12"/>
  <c r="C75" i="12"/>
  <c r="C70" i="12"/>
  <c r="C74" i="12"/>
  <c r="D72" i="12"/>
  <c r="D71" i="12"/>
  <c r="D73" i="12"/>
  <c r="C18" i="14"/>
  <c r="E98" i="7"/>
  <c r="C23" i="14"/>
  <c r="E103" i="7"/>
  <c r="C253" i="13"/>
  <c r="C24" i="14"/>
  <c r="H133" i="10"/>
  <c r="C214" i="13"/>
  <c r="C183" i="10"/>
  <c r="C192" i="10"/>
  <c r="C36" i="13"/>
  <c r="C64" i="13"/>
  <c r="C19" i="14"/>
  <c r="C165" i="10"/>
  <c r="C166" i="10" s="1"/>
  <c r="C171" i="10" s="1"/>
  <c r="D192" i="10"/>
  <c r="D183" i="10"/>
  <c r="D145" i="10"/>
  <c r="D162" i="10" s="1"/>
  <c r="D163" i="10" s="1"/>
  <c r="D170" i="10" s="1"/>
  <c r="D184" i="10" s="1"/>
  <c r="F207" i="13"/>
  <c r="E207" i="13"/>
  <c r="D207" i="13"/>
  <c r="E144" i="10"/>
  <c r="E143" i="10"/>
  <c r="E21" i="13"/>
  <c r="G7" i="13"/>
  <c r="F15" i="13"/>
  <c r="F20" i="13"/>
  <c r="F19" i="13"/>
  <c r="D22" i="14"/>
  <c r="C176" i="13"/>
  <c r="F182" i="13" s="1"/>
  <c r="C143" i="13"/>
  <c r="E168" i="13" s="1"/>
  <c r="E139" i="10"/>
  <c r="E172" i="10"/>
  <c r="E156" i="10"/>
  <c r="F179" i="10"/>
  <c r="E114" i="7" l="1"/>
  <c r="E110" i="7"/>
  <c r="E115" i="7"/>
  <c r="E236" i="13"/>
  <c r="G233" i="13"/>
  <c r="E233" i="13"/>
  <c r="F236" i="13"/>
  <c r="D233" i="13"/>
  <c r="G236" i="13"/>
  <c r="D236" i="13"/>
  <c r="F233" i="13"/>
  <c r="I109" i="10"/>
  <c r="I121" i="10" s="1"/>
  <c r="I122" i="10" s="1"/>
  <c r="I126" i="10" s="1"/>
  <c r="J101" i="10"/>
  <c r="J115" i="10" s="1"/>
  <c r="J107" i="10"/>
  <c r="J127" i="10"/>
  <c r="J108" i="10"/>
  <c r="C38" i="13"/>
  <c r="F246" i="13"/>
  <c r="D285" i="13"/>
  <c r="K97" i="10"/>
  <c r="K103" i="10" s="1"/>
  <c r="G148" i="13"/>
  <c r="E182" i="13"/>
  <c r="D182" i="13"/>
  <c r="G182" i="13"/>
  <c r="D148" i="13"/>
  <c r="E148" i="13"/>
  <c r="F148" i="13"/>
  <c r="E72" i="12"/>
  <c r="E21" i="14"/>
  <c r="F168" i="13"/>
  <c r="D168" i="13"/>
  <c r="G168" i="13"/>
  <c r="E22" i="14"/>
  <c r="D70" i="12"/>
  <c r="F285" i="13"/>
  <c r="E73" i="12"/>
  <c r="D75" i="12"/>
  <c r="D74" i="12"/>
  <c r="D69" i="12"/>
  <c r="D19" i="14"/>
  <c r="E285" i="13"/>
  <c r="D18" i="14"/>
  <c r="D20" i="14"/>
  <c r="E246" i="13"/>
  <c r="D23" i="14"/>
  <c r="C37" i="13"/>
  <c r="C215" i="13"/>
  <c r="G221" i="13" s="1"/>
  <c r="D24" i="14"/>
  <c r="D246" i="13"/>
  <c r="C193" i="10"/>
  <c r="C194" i="10" s="1"/>
  <c r="D96" i="13"/>
  <c r="C254" i="13"/>
  <c r="D260" i="13" s="1"/>
  <c r="D259" i="13" s="1"/>
  <c r="E96" i="13"/>
  <c r="C65" i="13"/>
  <c r="E71" i="13" s="1"/>
  <c r="F96" i="13"/>
  <c r="E183" i="10"/>
  <c r="E192" i="10"/>
  <c r="D165" i="10"/>
  <c r="D166" i="10" s="1"/>
  <c r="D171" i="10" s="1"/>
  <c r="D193" i="10" s="1"/>
  <c r="D194" i="10" s="1"/>
  <c r="G246" i="13"/>
  <c r="G96" i="13"/>
  <c r="G285" i="13"/>
  <c r="G207" i="13"/>
  <c r="E135" i="13"/>
  <c r="F135" i="13"/>
  <c r="G135" i="13"/>
  <c r="D135" i="13"/>
  <c r="D185" i="10"/>
  <c r="E145" i="10"/>
  <c r="E162" i="10" s="1"/>
  <c r="E163" i="10" s="1"/>
  <c r="F144" i="10"/>
  <c r="F143" i="10"/>
  <c r="C177" i="13"/>
  <c r="C144" i="13"/>
  <c r="G20" i="13"/>
  <c r="H7" i="13"/>
  <c r="H236" i="13" s="1"/>
  <c r="G15" i="13"/>
  <c r="G19" i="13"/>
  <c r="F21" i="13"/>
  <c r="C104" i="13"/>
  <c r="G179" i="10"/>
  <c r="F139" i="10"/>
  <c r="F156" i="10"/>
  <c r="F172" i="10"/>
  <c r="H233" i="13" l="1"/>
  <c r="H182" i="13"/>
  <c r="H187" i="13" s="1"/>
  <c r="H183" i="13" s="1"/>
  <c r="J109" i="10"/>
  <c r="J121" i="10" s="1"/>
  <c r="J122" i="10" s="1"/>
  <c r="J126" i="10" s="1"/>
  <c r="K108" i="10"/>
  <c r="K101" i="10"/>
  <c r="K115" i="10" s="1"/>
  <c r="K107" i="10"/>
  <c r="K127" i="10"/>
  <c r="L97" i="10"/>
  <c r="L103" i="10" s="1"/>
  <c r="H148" i="13"/>
  <c r="H149" i="13" s="1"/>
  <c r="D181" i="13"/>
  <c r="D186" i="13" s="1"/>
  <c r="H168" i="13"/>
  <c r="E74" i="12"/>
  <c r="E75" i="12"/>
  <c r="E70" i="12"/>
  <c r="C216" i="13"/>
  <c r="E71" i="12"/>
  <c r="E19" i="14"/>
  <c r="E24" i="14"/>
  <c r="E23" i="14"/>
  <c r="C66" i="13"/>
  <c r="C255" i="13"/>
  <c r="D265" i="13" s="1"/>
  <c r="D261" i="13" s="1"/>
  <c r="D262" i="13" s="1"/>
  <c r="E259" i="13" s="1"/>
  <c r="F221" i="13"/>
  <c r="F71" i="13"/>
  <c r="G71" i="13"/>
  <c r="I133" i="10"/>
  <c r="E221" i="13"/>
  <c r="D221" i="13"/>
  <c r="F260" i="13"/>
  <c r="E260" i="13"/>
  <c r="G260" i="13"/>
  <c r="J133" i="10"/>
  <c r="D71" i="13"/>
  <c r="D70" i="13" s="1"/>
  <c r="F183" i="10"/>
  <c r="F192" i="10"/>
  <c r="G144" i="10"/>
  <c r="E165" i="10"/>
  <c r="E166" i="10" s="1"/>
  <c r="E171" i="10" s="1"/>
  <c r="E193" i="10" s="1"/>
  <c r="E194" i="10" s="1"/>
  <c r="H246" i="13"/>
  <c r="H207" i="13"/>
  <c r="H96" i="13"/>
  <c r="H285" i="13"/>
  <c r="H135" i="13"/>
  <c r="E170" i="10"/>
  <c r="H71" i="13"/>
  <c r="G143" i="10"/>
  <c r="F145" i="10"/>
  <c r="F162" i="10" s="1"/>
  <c r="D149" i="13"/>
  <c r="D187" i="13"/>
  <c r="D183" i="13" s="1"/>
  <c r="F187" i="13"/>
  <c r="F183" i="13" s="1"/>
  <c r="G21" i="13"/>
  <c r="E149" i="13"/>
  <c r="G187" i="13"/>
  <c r="G183" i="13" s="1"/>
  <c r="E187" i="13"/>
  <c r="E183" i="13" s="1"/>
  <c r="I7" i="13"/>
  <c r="H20" i="13"/>
  <c r="H19" i="13"/>
  <c r="H15" i="13"/>
  <c r="H260" i="13"/>
  <c r="H221" i="13"/>
  <c r="C105" i="13"/>
  <c r="E20" i="14"/>
  <c r="G149" i="13"/>
  <c r="F149" i="13"/>
  <c r="F158" i="13" s="1"/>
  <c r="F159" i="13" s="1"/>
  <c r="H110" i="13"/>
  <c r="F110" i="13"/>
  <c r="E110" i="13"/>
  <c r="D110" i="13"/>
  <c r="G110" i="13"/>
  <c r="G172" i="10"/>
  <c r="G156" i="10"/>
  <c r="G139" i="10"/>
  <c r="H179" i="10"/>
  <c r="I236" i="13" l="1"/>
  <c r="I233" i="13"/>
  <c r="F155" i="13"/>
  <c r="F156" i="13" s="1"/>
  <c r="F167" i="13" s="1"/>
  <c r="K109" i="10"/>
  <c r="K121" i="10" s="1"/>
  <c r="K122" i="10" s="1"/>
  <c r="K126" i="10" s="1"/>
  <c r="L101" i="10"/>
  <c r="L115" i="10" s="1"/>
  <c r="L108" i="10"/>
  <c r="L127" i="10"/>
  <c r="L107" i="10"/>
  <c r="M97" i="10"/>
  <c r="I148" i="13"/>
  <c r="I149" i="13" s="1"/>
  <c r="I182" i="13"/>
  <c r="I187" i="13" s="1"/>
  <c r="I183" i="13" s="1"/>
  <c r="D184" i="13"/>
  <c r="E181" i="13" s="1"/>
  <c r="E184" i="13" s="1"/>
  <c r="F181" i="13" s="1"/>
  <c r="G155" i="13"/>
  <c r="G156" i="13" s="1"/>
  <c r="G166" i="13" s="1"/>
  <c r="G158" i="13"/>
  <c r="G159" i="13" s="1"/>
  <c r="D158" i="13"/>
  <c r="D159" i="13" s="1"/>
  <c r="E155" i="13"/>
  <c r="E156" i="13" s="1"/>
  <c r="E167" i="13" s="1"/>
  <c r="E158" i="13"/>
  <c r="E159" i="13" s="1"/>
  <c r="I168" i="13"/>
  <c r="I166" i="13"/>
  <c r="I156" i="13"/>
  <c r="I159" i="13"/>
  <c r="I167" i="13"/>
  <c r="I158" i="13"/>
  <c r="I155" i="13"/>
  <c r="D264" i="13"/>
  <c r="E265" i="13"/>
  <c r="E261" i="13" s="1"/>
  <c r="E262" i="13" s="1"/>
  <c r="F259" i="13" s="1"/>
  <c r="D75" i="13"/>
  <c r="E76" i="13"/>
  <c r="E72" i="13" s="1"/>
  <c r="F226" i="13"/>
  <c r="F222" i="13" s="1"/>
  <c r="D226" i="13"/>
  <c r="D222" i="13" s="1"/>
  <c r="D220" i="13"/>
  <c r="D225" i="13" s="1"/>
  <c r="E226" i="13"/>
  <c r="E222" i="13" s="1"/>
  <c r="H226" i="13"/>
  <c r="H222" i="13" s="1"/>
  <c r="F76" i="13"/>
  <c r="F72" i="13" s="1"/>
  <c r="G226" i="13"/>
  <c r="G222" i="13" s="1"/>
  <c r="G76" i="13"/>
  <c r="G72" i="13" s="1"/>
  <c r="F265" i="13"/>
  <c r="F261" i="13" s="1"/>
  <c r="G265" i="13"/>
  <c r="G261" i="13" s="1"/>
  <c r="D76" i="13"/>
  <c r="D72" i="13" s="1"/>
  <c r="D73" i="13" s="1"/>
  <c r="E70" i="13" s="1"/>
  <c r="E75" i="13" s="1"/>
  <c r="H265" i="13"/>
  <c r="H261" i="13" s="1"/>
  <c r="H76" i="13"/>
  <c r="H72" i="13" s="1"/>
  <c r="K133" i="10"/>
  <c r="G145" i="10"/>
  <c r="G165" i="10" s="1"/>
  <c r="G166" i="10" s="1"/>
  <c r="G171" i="10" s="1"/>
  <c r="G193" i="10" s="1"/>
  <c r="E184" i="10"/>
  <c r="E185" i="10" s="1"/>
  <c r="F165" i="10"/>
  <c r="F166" i="10" s="1"/>
  <c r="F171" i="10" s="1"/>
  <c r="F193" i="10" s="1"/>
  <c r="F194" i="10" s="1"/>
  <c r="I246" i="13"/>
  <c r="I96" i="13"/>
  <c r="I207" i="13"/>
  <c r="I285" i="13"/>
  <c r="I135" i="13"/>
  <c r="F163" i="10"/>
  <c r="I110" i="13"/>
  <c r="H144" i="10"/>
  <c r="H143" i="10"/>
  <c r="D188" i="13"/>
  <c r="J7" i="13"/>
  <c r="I15" i="13"/>
  <c r="I71" i="13"/>
  <c r="I260" i="13"/>
  <c r="I265" i="13" s="1"/>
  <c r="I261" i="13" s="1"/>
  <c r="I221" i="13"/>
  <c r="I226" i="13" s="1"/>
  <c r="I222" i="13" s="1"/>
  <c r="I20" i="13"/>
  <c r="I19" i="13"/>
  <c r="H21" i="13"/>
  <c r="H158" i="13" s="1"/>
  <c r="H159" i="13" s="1"/>
  <c r="E264" i="13"/>
  <c r="E115" i="13"/>
  <c r="D115" i="13"/>
  <c r="D109" i="13"/>
  <c r="D114" i="13" s="1"/>
  <c r="G115" i="13"/>
  <c r="H115" i="13"/>
  <c r="F115" i="13"/>
  <c r="H156" i="10"/>
  <c r="H172" i="10"/>
  <c r="H139" i="10"/>
  <c r="I179" i="10"/>
  <c r="J236" i="13" l="1"/>
  <c r="J233" i="13"/>
  <c r="D266" i="13"/>
  <c r="E266" i="13"/>
  <c r="L109" i="10"/>
  <c r="L121" i="10" s="1"/>
  <c r="L122" i="10" s="1"/>
  <c r="L126" i="10" s="1"/>
  <c r="M101" i="10"/>
  <c r="M115" i="10" s="1"/>
  <c r="M127" i="10"/>
  <c r="M107" i="10"/>
  <c r="M103" i="10"/>
  <c r="M108" i="10"/>
  <c r="N97" i="10"/>
  <c r="J148" i="13"/>
  <c r="J149" i="13" s="1"/>
  <c r="J182" i="13"/>
  <c r="J187" i="13" s="1"/>
  <c r="J183" i="13" s="1"/>
  <c r="E186" i="13"/>
  <c r="E188" i="13" s="1"/>
  <c r="E166" i="13"/>
  <c r="H155" i="13"/>
  <c r="H156" i="13" s="1"/>
  <c r="H167" i="13" s="1"/>
  <c r="G167" i="13"/>
  <c r="F166" i="13"/>
  <c r="J167" i="13"/>
  <c r="J155" i="13"/>
  <c r="J159" i="13"/>
  <c r="J156" i="13"/>
  <c r="J158" i="13"/>
  <c r="J166" i="13"/>
  <c r="J168" i="13"/>
  <c r="D223" i="13"/>
  <c r="E220" i="13" s="1"/>
  <c r="E223" i="13" s="1"/>
  <c r="F220" i="13" s="1"/>
  <c r="F225" i="13" s="1"/>
  <c r="F227" i="13" s="1"/>
  <c r="D227" i="13"/>
  <c r="D77" i="13"/>
  <c r="L133" i="10"/>
  <c r="G162" i="10"/>
  <c r="G163" i="10" s="1"/>
  <c r="G170" i="10" s="1"/>
  <c r="G184" i="10" s="1"/>
  <c r="G183" i="10"/>
  <c r="G192" i="10"/>
  <c r="G194" i="10" s="1"/>
  <c r="I115" i="13"/>
  <c r="I111" i="13" s="1"/>
  <c r="J96" i="13"/>
  <c r="J246" i="13"/>
  <c r="J285" i="13"/>
  <c r="J207" i="13"/>
  <c r="J135" i="13"/>
  <c r="F170" i="10"/>
  <c r="I21" i="13"/>
  <c r="J20" i="13"/>
  <c r="H145" i="10"/>
  <c r="H165" i="10" s="1"/>
  <c r="H166" i="10" s="1"/>
  <c r="I143" i="10"/>
  <c r="I144" i="10"/>
  <c r="K7" i="13"/>
  <c r="J221" i="13"/>
  <c r="J226" i="13" s="1"/>
  <c r="J222" i="13" s="1"/>
  <c r="J71" i="13"/>
  <c r="J19" i="13"/>
  <c r="J110" i="13"/>
  <c r="J260" i="13"/>
  <c r="J265" i="13" s="1"/>
  <c r="J261" i="13" s="1"/>
  <c r="J15" i="13"/>
  <c r="I76" i="13"/>
  <c r="I72" i="13" s="1"/>
  <c r="F184" i="13"/>
  <c r="G181" i="13" s="1"/>
  <c r="F186" i="13"/>
  <c r="F262" i="13"/>
  <c r="G259" i="13" s="1"/>
  <c r="F264" i="13"/>
  <c r="E73" i="13"/>
  <c r="F70" i="13" s="1"/>
  <c r="F75" i="13" s="1"/>
  <c r="D116" i="13"/>
  <c r="E77" i="13"/>
  <c r="J179" i="10"/>
  <c r="I172" i="10"/>
  <c r="I156" i="10"/>
  <c r="I139" i="10"/>
  <c r="K233" i="13" l="1"/>
  <c r="K236" i="13"/>
  <c r="F266" i="13"/>
  <c r="M109" i="10"/>
  <c r="M121" i="10" s="1"/>
  <c r="M122" i="10" s="1"/>
  <c r="M126" i="10" s="1"/>
  <c r="N101" i="10"/>
  <c r="N115" i="10" s="1"/>
  <c r="N103" i="10"/>
  <c r="N127" i="10"/>
  <c r="N107" i="10"/>
  <c r="N108" i="10"/>
  <c r="O97" i="10"/>
  <c r="K148" i="13"/>
  <c r="K149" i="13" s="1"/>
  <c r="K182" i="13"/>
  <c r="K187" i="13" s="1"/>
  <c r="K183" i="13" s="1"/>
  <c r="H166" i="13"/>
  <c r="K166" i="13"/>
  <c r="K159" i="13"/>
  <c r="K158" i="13"/>
  <c r="K156" i="13"/>
  <c r="K168" i="13"/>
  <c r="K167" i="13"/>
  <c r="K155" i="13"/>
  <c r="E225" i="13"/>
  <c r="E227" i="13" s="1"/>
  <c r="F223" i="13"/>
  <c r="G220" i="13" s="1"/>
  <c r="G225" i="13" s="1"/>
  <c r="G227" i="13" s="1"/>
  <c r="M133" i="10"/>
  <c r="G185" i="10"/>
  <c r="F184" i="10"/>
  <c r="F185" i="10" s="1"/>
  <c r="H192" i="10"/>
  <c r="H183" i="10"/>
  <c r="H171" i="10"/>
  <c r="J115" i="13"/>
  <c r="J111" i="13" s="1"/>
  <c r="I145" i="10"/>
  <c r="I165" i="10" s="1"/>
  <c r="I166" i="10" s="1"/>
  <c r="K285" i="13"/>
  <c r="K207" i="13"/>
  <c r="K96" i="13"/>
  <c r="K246" i="13"/>
  <c r="K135" i="13"/>
  <c r="F188" i="13"/>
  <c r="H162" i="10"/>
  <c r="H163" i="10" s="1"/>
  <c r="H170" i="10" s="1"/>
  <c r="H184" i="10" s="1"/>
  <c r="J21" i="13"/>
  <c r="J143" i="10"/>
  <c r="J144" i="10"/>
  <c r="J76" i="13"/>
  <c r="J72" i="13" s="1"/>
  <c r="L7" i="13"/>
  <c r="K260" i="13"/>
  <c r="K15" i="13"/>
  <c r="K221" i="13"/>
  <c r="K226" i="13" s="1"/>
  <c r="K222" i="13" s="1"/>
  <c r="K20" i="13"/>
  <c r="K19" i="13"/>
  <c r="K110" i="13"/>
  <c r="K71" i="13"/>
  <c r="G186" i="13"/>
  <c r="G184" i="13"/>
  <c r="H181" i="13" s="1"/>
  <c r="G262" i="13"/>
  <c r="H259" i="13" s="1"/>
  <c r="G264" i="13"/>
  <c r="F73" i="13"/>
  <c r="G70" i="13" s="1"/>
  <c r="G75" i="13" s="1"/>
  <c r="F77" i="13"/>
  <c r="K179" i="10"/>
  <c r="J172" i="10"/>
  <c r="J156" i="10"/>
  <c r="J139" i="10"/>
  <c r="L236" i="13" l="1"/>
  <c r="L233" i="13"/>
  <c r="G266" i="13"/>
  <c r="N109" i="10"/>
  <c r="N121" i="10" s="1"/>
  <c r="N122" i="10" s="1"/>
  <c r="N126" i="10" s="1"/>
  <c r="O101" i="10"/>
  <c r="O115" i="10" s="1"/>
  <c r="O103" i="10"/>
  <c r="O107" i="10"/>
  <c r="O127" i="10"/>
  <c r="O108" i="10"/>
  <c r="P97" i="10"/>
  <c r="L148" i="13"/>
  <c r="L149" i="13" s="1"/>
  <c r="L182" i="13"/>
  <c r="L187" i="13" s="1"/>
  <c r="L183" i="13" s="1"/>
  <c r="L159" i="13"/>
  <c r="L156" i="13"/>
  <c r="L155" i="13"/>
  <c r="L167" i="13"/>
  <c r="L168" i="13"/>
  <c r="L166" i="13"/>
  <c r="L158" i="13"/>
  <c r="G223" i="13"/>
  <c r="H220" i="13" s="1"/>
  <c r="H223" i="13" s="1"/>
  <c r="I220" i="13" s="1"/>
  <c r="I225" i="13" s="1"/>
  <c r="I227" i="13" s="1"/>
  <c r="H193" i="10"/>
  <c r="H194" i="10" s="1"/>
  <c r="N133" i="10"/>
  <c r="J183" i="10"/>
  <c r="J192" i="10"/>
  <c r="I162" i="10"/>
  <c r="I163" i="10" s="1"/>
  <c r="I170" i="10" s="1"/>
  <c r="I171" i="10"/>
  <c r="I193" i="10" s="1"/>
  <c r="I183" i="10"/>
  <c r="I192" i="10"/>
  <c r="L207" i="13"/>
  <c r="L96" i="13"/>
  <c r="L285" i="13"/>
  <c r="L246" i="13"/>
  <c r="L135" i="13"/>
  <c r="G77" i="13"/>
  <c r="G188" i="13"/>
  <c r="H185" i="10"/>
  <c r="J145" i="10"/>
  <c r="J162" i="10" s="1"/>
  <c r="K143" i="10"/>
  <c r="K144" i="10"/>
  <c r="L20" i="13"/>
  <c r="K115" i="13"/>
  <c r="K111" i="13" s="1"/>
  <c r="K265" i="13"/>
  <c r="K261" i="13" s="1"/>
  <c r="K76" i="13"/>
  <c r="K72" i="13" s="1"/>
  <c r="M7" i="13"/>
  <c r="L221" i="13"/>
  <c r="L226" i="13" s="1"/>
  <c r="L222" i="13" s="1"/>
  <c r="L110" i="13"/>
  <c r="L15" i="13"/>
  <c r="L260" i="13"/>
  <c r="L19" i="13"/>
  <c r="L71" i="13"/>
  <c r="K21" i="13"/>
  <c r="H186" i="13"/>
  <c r="H184" i="13"/>
  <c r="I181" i="13" s="1"/>
  <c r="H264" i="13"/>
  <c r="H262" i="13"/>
  <c r="I259" i="13" s="1"/>
  <c r="G73" i="13"/>
  <c r="H70" i="13" s="1"/>
  <c r="H73" i="13" s="1"/>
  <c r="I70" i="13" s="1"/>
  <c r="L179" i="10"/>
  <c r="K172" i="10"/>
  <c r="K156" i="10"/>
  <c r="K139" i="10"/>
  <c r="I75" i="13" l="1"/>
  <c r="I77" i="13" s="1"/>
  <c r="I73" i="13"/>
  <c r="J70" i="13" s="1"/>
  <c r="M233" i="13"/>
  <c r="M236" i="13"/>
  <c r="H266" i="13"/>
  <c r="O109" i="10"/>
  <c r="O121" i="10" s="1"/>
  <c r="O122" i="10" s="1"/>
  <c r="O126" i="10" s="1"/>
  <c r="P101" i="10"/>
  <c r="P115" i="10" s="1"/>
  <c r="P108" i="10"/>
  <c r="P103" i="10"/>
  <c r="P127" i="10"/>
  <c r="P107" i="10"/>
  <c r="Q97" i="10"/>
  <c r="M148" i="13"/>
  <c r="M149" i="13" s="1"/>
  <c r="M182" i="13"/>
  <c r="M187" i="13" s="1"/>
  <c r="M183" i="13" s="1"/>
  <c r="M158" i="13"/>
  <c r="M155" i="13"/>
  <c r="M156" i="13"/>
  <c r="M168" i="13"/>
  <c r="M166" i="13"/>
  <c r="M167" i="13"/>
  <c r="M159" i="13"/>
  <c r="I223" i="13"/>
  <c r="J220" i="13" s="1"/>
  <c r="J225" i="13" s="1"/>
  <c r="J227" i="13" s="1"/>
  <c r="H225" i="13"/>
  <c r="H227" i="13" s="1"/>
  <c r="O133" i="10"/>
  <c r="I184" i="10"/>
  <c r="I185" i="10" s="1"/>
  <c r="I194" i="10"/>
  <c r="J165" i="10"/>
  <c r="J166" i="10" s="1"/>
  <c r="J171" i="10" s="1"/>
  <c r="J193" i="10" s="1"/>
  <c r="J194" i="10" s="1"/>
  <c r="M96" i="13"/>
  <c r="M285" i="13"/>
  <c r="M207" i="13"/>
  <c r="M246" i="13"/>
  <c r="M135" i="13"/>
  <c r="L21" i="13"/>
  <c r="H188" i="13"/>
  <c r="J163" i="10"/>
  <c r="J170" i="10" s="1"/>
  <c r="J184" i="10" s="1"/>
  <c r="K145" i="10"/>
  <c r="K162" i="10" s="1"/>
  <c r="L143" i="10"/>
  <c r="L144" i="10"/>
  <c r="H75" i="13"/>
  <c r="L265" i="13"/>
  <c r="L261" i="13" s="1"/>
  <c r="L115" i="13"/>
  <c r="L111" i="13" s="1"/>
  <c r="L76" i="13"/>
  <c r="L72" i="13" s="1"/>
  <c r="N7" i="13"/>
  <c r="M221" i="13"/>
  <c r="M226" i="13" s="1"/>
  <c r="M222" i="13" s="1"/>
  <c r="M15" i="13"/>
  <c r="M20" i="13"/>
  <c r="M260" i="13"/>
  <c r="M266" i="13" s="1"/>
  <c r="M71" i="13"/>
  <c r="M110" i="13"/>
  <c r="M19" i="13"/>
  <c r="I186" i="13"/>
  <c r="I184" i="13"/>
  <c r="J181" i="13" s="1"/>
  <c r="I262" i="13"/>
  <c r="J259" i="13" s="1"/>
  <c r="I264" i="13"/>
  <c r="M179" i="10"/>
  <c r="L139" i="10"/>
  <c r="L156" i="10"/>
  <c r="L172" i="10"/>
  <c r="J75" i="13" l="1"/>
  <c r="J77" i="13" s="1"/>
  <c r="J73" i="13"/>
  <c r="K70" i="13" s="1"/>
  <c r="N236" i="13"/>
  <c r="N233" i="13"/>
  <c r="I266" i="13"/>
  <c r="Q101" i="10"/>
  <c r="Q115" i="10" s="1"/>
  <c r="P109" i="10"/>
  <c r="P121" i="10" s="1"/>
  <c r="P122" i="10" s="1"/>
  <c r="P126" i="10" s="1"/>
  <c r="Q127" i="10"/>
  <c r="Q107" i="10"/>
  <c r="Q103" i="10"/>
  <c r="Q108" i="10"/>
  <c r="R97" i="10"/>
  <c r="N148" i="13"/>
  <c r="N149" i="13" s="1"/>
  <c r="N182" i="13"/>
  <c r="N187" i="13" s="1"/>
  <c r="N183" i="13" s="1"/>
  <c r="N156" i="13"/>
  <c r="N166" i="13"/>
  <c r="N155" i="13"/>
  <c r="N168" i="13"/>
  <c r="N167" i="13"/>
  <c r="N159" i="13"/>
  <c r="N158" i="13"/>
  <c r="J223" i="13"/>
  <c r="K220" i="13" s="1"/>
  <c r="K225" i="13" s="1"/>
  <c r="K227" i="13" s="1"/>
  <c r="P133" i="10"/>
  <c r="K183" i="10"/>
  <c r="K192" i="10"/>
  <c r="K165" i="10"/>
  <c r="K166" i="10" s="1"/>
  <c r="K171" i="10" s="1"/>
  <c r="K193" i="10" s="1"/>
  <c r="N285" i="13"/>
  <c r="N207" i="13"/>
  <c r="N96" i="13"/>
  <c r="N246" i="13"/>
  <c r="N135" i="13"/>
  <c r="H77" i="13"/>
  <c r="I188" i="13"/>
  <c r="K163" i="10"/>
  <c r="J185" i="10"/>
  <c r="M144" i="10"/>
  <c r="M143" i="10"/>
  <c r="L145" i="10"/>
  <c r="L162" i="10" s="1"/>
  <c r="L163" i="10" s="1"/>
  <c r="M21" i="13"/>
  <c r="M262" i="13"/>
  <c r="N259" i="13" s="1"/>
  <c r="M265" i="13"/>
  <c r="M261" i="13" s="1"/>
  <c r="M264" i="13"/>
  <c r="M115" i="13"/>
  <c r="M111" i="13" s="1"/>
  <c r="M76" i="13"/>
  <c r="M72" i="13" s="1"/>
  <c r="O7" i="13"/>
  <c r="N221" i="13"/>
  <c r="N71" i="13"/>
  <c r="N110" i="13"/>
  <c r="N20" i="13"/>
  <c r="N260" i="13"/>
  <c r="N266" i="13" s="1"/>
  <c r="N15" i="13"/>
  <c r="N19" i="13"/>
  <c r="J184" i="13"/>
  <c r="K181" i="13" s="1"/>
  <c r="J186" i="13"/>
  <c r="J262" i="13"/>
  <c r="K259" i="13" s="1"/>
  <c r="J264" i="13"/>
  <c r="M139" i="10"/>
  <c r="M172" i="10"/>
  <c r="M156" i="10"/>
  <c r="N179" i="10"/>
  <c r="K264" i="13" l="1"/>
  <c r="K266" i="13" s="1"/>
  <c r="K262" i="13"/>
  <c r="L259" i="13" s="1"/>
  <c r="K75" i="13"/>
  <c r="K77" i="13" s="1"/>
  <c r="K73" i="13"/>
  <c r="L70" i="13" s="1"/>
  <c r="O236" i="13"/>
  <c r="O233" i="13"/>
  <c r="J266" i="13"/>
  <c r="R101" i="10"/>
  <c r="R115" i="10" s="1"/>
  <c r="Q109" i="10"/>
  <c r="Q121" i="10" s="1"/>
  <c r="Q122" i="10" s="1"/>
  <c r="Q126" i="10" s="1"/>
  <c r="R107" i="10"/>
  <c r="R103" i="10"/>
  <c r="R127" i="10"/>
  <c r="R108" i="10"/>
  <c r="S97" i="10"/>
  <c r="O148" i="13"/>
  <c r="O149" i="13" s="1"/>
  <c r="O182" i="13"/>
  <c r="O155" i="13"/>
  <c r="O167" i="13"/>
  <c r="O166" i="13"/>
  <c r="O158" i="13"/>
  <c r="O159" i="13"/>
  <c r="O156" i="13"/>
  <c r="O168" i="13"/>
  <c r="K223" i="13"/>
  <c r="L220" i="13" s="1"/>
  <c r="L225" i="13" s="1"/>
  <c r="L227" i="13" s="1"/>
  <c r="Q133" i="10"/>
  <c r="K194" i="10"/>
  <c r="L192" i="10"/>
  <c r="L183" i="10"/>
  <c r="L165" i="10"/>
  <c r="L166" i="10" s="1"/>
  <c r="L171" i="10" s="1"/>
  <c r="L193" i="10" s="1"/>
  <c r="O96" i="13"/>
  <c r="O207" i="13"/>
  <c r="O246" i="13"/>
  <c r="O285" i="13"/>
  <c r="O135" i="13"/>
  <c r="M145" i="10"/>
  <c r="M165" i="10" s="1"/>
  <c r="M166" i="10" s="1"/>
  <c r="L170" i="10"/>
  <c r="J188" i="13"/>
  <c r="K170" i="10"/>
  <c r="N21" i="13"/>
  <c r="N143" i="10"/>
  <c r="N144" i="10"/>
  <c r="N226" i="13"/>
  <c r="N222" i="13" s="1"/>
  <c r="N115" i="13"/>
  <c r="N111" i="13" s="1"/>
  <c r="N76" i="13"/>
  <c r="N72" i="13" s="1"/>
  <c r="N264" i="13"/>
  <c r="N262" i="13"/>
  <c r="O259" i="13" s="1"/>
  <c r="N265" i="13"/>
  <c r="N261" i="13" s="1"/>
  <c r="P7" i="13"/>
  <c r="O110" i="13"/>
  <c r="O19" i="13"/>
  <c r="O221" i="13"/>
  <c r="O71" i="13"/>
  <c r="O260" i="13"/>
  <c r="O266" i="13" s="1"/>
  <c r="O20" i="13"/>
  <c r="O15" i="13"/>
  <c r="K184" i="13"/>
  <c r="L181" i="13" s="1"/>
  <c r="K186" i="13"/>
  <c r="N139" i="10"/>
  <c r="N172" i="10"/>
  <c r="N156" i="10"/>
  <c r="O179" i="10"/>
  <c r="L262" i="13" l="1"/>
  <c r="M259" i="13" s="1"/>
  <c r="L264" i="13"/>
  <c r="L266" i="13" s="1"/>
  <c r="L73" i="13"/>
  <c r="M70" i="13" s="1"/>
  <c r="L75" i="13"/>
  <c r="L77" i="13" s="1"/>
  <c r="P233" i="13"/>
  <c r="P236" i="13"/>
  <c r="R109" i="10"/>
  <c r="R121" i="10" s="1"/>
  <c r="R122" i="10" s="1"/>
  <c r="R126" i="10" s="1"/>
  <c r="S101" i="10"/>
  <c r="S115" i="10" s="1"/>
  <c r="S103" i="10"/>
  <c r="S107" i="10"/>
  <c r="S108" i="10"/>
  <c r="S127" i="10"/>
  <c r="T97" i="10"/>
  <c r="P148" i="13"/>
  <c r="P149" i="13" s="1"/>
  <c r="P182" i="13"/>
  <c r="P168" i="13"/>
  <c r="P158" i="13"/>
  <c r="P159" i="13"/>
  <c r="P156" i="13"/>
  <c r="P155" i="13"/>
  <c r="P167" i="13"/>
  <c r="P166" i="13"/>
  <c r="L223" i="13"/>
  <c r="M220" i="13" s="1"/>
  <c r="M225" i="13" s="1"/>
  <c r="M227" i="13" s="1"/>
  <c r="R133" i="10"/>
  <c r="M162" i="10"/>
  <c r="M163" i="10" s="1"/>
  <c r="M170" i="10" s="1"/>
  <c r="M184" i="10" s="1"/>
  <c r="L194" i="10"/>
  <c r="M183" i="10"/>
  <c r="M192" i="10"/>
  <c r="K184" i="10"/>
  <c r="K185" i="10" s="1"/>
  <c r="L184" i="10"/>
  <c r="L185" i="10" s="1"/>
  <c r="M171" i="10"/>
  <c r="M193" i="10" s="1"/>
  <c r="Q179" i="10"/>
  <c r="N183" i="10"/>
  <c r="N192" i="10"/>
  <c r="P207" i="13"/>
  <c r="P96" i="13"/>
  <c r="P246" i="13"/>
  <c r="P285" i="13"/>
  <c r="P135" i="13"/>
  <c r="O21" i="13"/>
  <c r="N145" i="10"/>
  <c r="N162" i="10" s="1"/>
  <c r="N163" i="10" s="1"/>
  <c r="N170" i="10" s="1"/>
  <c r="K188" i="13"/>
  <c r="O143" i="10"/>
  <c r="O144" i="10"/>
  <c r="O187" i="13"/>
  <c r="O183" i="13" s="1"/>
  <c r="O115" i="13"/>
  <c r="O111" i="13" s="1"/>
  <c r="O226" i="13"/>
  <c r="O222" i="13" s="1"/>
  <c r="O264" i="13"/>
  <c r="O262" i="13"/>
  <c r="P259" i="13" s="1"/>
  <c r="O265" i="13"/>
  <c r="O261" i="13" s="1"/>
  <c r="O76" i="13"/>
  <c r="O72" i="13" s="1"/>
  <c r="Q7" i="13"/>
  <c r="P71" i="13"/>
  <c r="P221" i="13"/>
  <c r="P19" i="13"/>
  <c r="P110" i="13"/>
  <c r="P15" i="13"/>
  <c r="P260" i="13"/>
  <c r="P266" i="13" s="1"/>
  <c r="P20" i="13"/>
  <c r="L184" i="13"/>
  <c r="M181" i="13" s="1"/>
  <c r="L186" i="13"/>
  <c r="P179" i="10"/>
  <c r="O156" i="10"/>
  <c r="O172" i="10"/>
  <c r="O139" i="10"/>
  <c r="M73" i="13" l="1"/>
  <c r="N70" i="13" s="1"/>
  <c r="M75" i="13"/>
  <c r="M77" i="13" s="1"/>
  <c r="Q236" i="13"/>
  <c r="Q233" i="13"/>
  <c r="S109" i="10"/>
  <c r="S121" i="10" s="1"/>
  <c r="S122" i="10" s="1"/>
  <c r="S126" i="10" s="1"/>
  <c r="T101" i="10"/>
  <c r="T115" i="10" s="1"/>
  <c r="T108" i="10"/>
  <c r="T127" i="10"/>
  <c r="T107" i="10"/>
  <c r="T103" i="10"/>
  <c r="U97" i="10"/>
  <c r="Q148" i="13"/>
  <c r="Q149" i="13" s="1"/>
  <c r="Q182" i="13"/>
  <c r="Q156" i="13"/>
  <c r="Q167" i="13"/>
  <c r="Q159" i="13"/>
  <c r="Q158" i="13"/>
  <c r="Q155" i="13"/>
  <c r="Q168" i="13"/>
  <c r="Q166" i="13"/>
  <c r="M223" i="13"/>
  <c r="N220" i="13" s="1"/>
  <c r="N225" i="13" s="1"/>
  <c r="N227" i="13" s="1"/>
  <c r="Q192" i="10"/>
  <c r="M185" i="10"/>
  <c r="S133" i="10"/>
  <c r="M194" i="10"/>
  <c r="Q156" i="10"/>
  <c r="Q172" i="10"/>
  <c r="Q143" i="10"/>
  <c r="Q139" i="10"/>
  <c r="O183" i="10"/>
  <c r="O192" i="10"/>
  <c r="R179" i="10"/>
  <c r="N184" i="10"/>
  <c r="N185" i="10" s="1"/>
  <c r="N165" i="10"/>
  <c r="N166" i="10" s="1"/>
  <c r="N171" i="10" s="1"/>
  <c r="N193" i="10" s="1"/>
  <c r="N194" i="10" s="1"/>
  <c r="O145" i="10"/>
  <c r="O165" i="10" s="1"/>
  <c r="O166" i="10" s="1"/>
  <c r="Q96" i="13"/>
  <c r="Q285" i="13"/>
  <c r="Q246" i="13"/>
  <c r="Q207" i="13"/>
  <c r="Q135" i="13"/>
  <c r="P21" i="13"/>
  <c r="L188" i="13"/>
  <c r="P144" i="10"/>
  <c r="Q144" i="10" s="1"/>
  <c r="P143" i="10"/>
  <c r="P264" i="13"/>
  <c r="P265" i="13"/>
  <c r="P261" i="13" s="1"/>
  <c r="P262" i="13"/>
  <c r="Q259" i="13" s="1"/>
  <c r="P76" i="13"/>
  <c r="P72" i="13" s="1"/>
  <c r="P187" i="13"/>
  <c r="P183" i="13" s="1"/>
  <c r="R7" i="13"/>
  <c r="Q221" i="13"/>
  <c r="Q19" i="13"/>
  <c r="Q71" i="13"/>
  <c r="Q110" i="13"/>
  <c r="Q15" i="13"/>
  <c r="Q260" i="13"/>
  <c r="Q266" i="13" s="1"/>
  <c r="Q20" i="13"/>
  <c r="P115" i="13"/>
  <c r="P111" i="13" s="1"/>
  <c r="P226" i="13"/>
  <c r="P222" i="13" s="1"/>
  <c r="M184" i="13"/>
  <c r="N181" i="13" s="1"/>
  <c r="M186" i="13"/>
  <c r="P139" i="10"/>
  <c r="P156" i="10"/>
  <c r="P172" i="10"/>
  <c r="N73" i="13" l="1"/>
  <c r="O70" i="13" s="1"/>
  <c r="N75" i="13"/>
  <c r="N77" i="13" s="1"/>
  <c r="R236" i="13"/>
  <c r="R233" i="13"/>
  <c r="T109" i="10"/>
  <c r="T121" i="10" s="1"/>
  <c r="T122" i="10" s="1"/>
  <c r="T126" i="10" s="1"/>
  <c r="U101" i="10"/>
  <c r="U115" i="10" s="1"/>
  <c r="U127" i="10"/>
  <c r="U107" i="10"/>
  <c r="U103" i="10"/>
  <c r="U108" i="10"/>
  <c r="V97" i="10"/>
  <c r="R183" i="10"/>
  <c r="R148" i="13"/>
  <c r="R149" i="13" s="1"/>
  <c r="R182" i="13"/>
  <c r="R168" i="13"/>
  <c r="R156" i="13"/>
  <c r="R155" i="13"/>
  <c r="R166" i="13"/>
  <c r="R167" i="13"/>
  <c r="R159" i="13"/>
  <c r="R158" i="13"/>
  <c r="N223" i="13"/>
  <c r="O220" i="13" s="1"/>
  <c r="O225" i="13" s="1"/>
  <c r="O227" i="13" s="1"/>
  <c r="T133" i="10"/>
  <c r="C150" i="10"/>
  <c r="C162" i="10" s="1"/>
  <c r="C163" i="10" s="1"/>
  <c r="O171" i="10"/>
  <c r="O193" i="10" s="1"/>
  <c r="O194" i="10" s="1"/>
  <c r="Q183" i="10"/>
  <c r="R172" i="10"/>
  <c r="R144" i="10"/>
  <c r="R156" i="10"/>
  <c r="R143" i="10"/>
  <c r="R139" i="10"/>
  <c r="S179" i="10"/>
  <c r="Q145" i="10"/>
  <c r="O162" i="10"/>
  <c r="O163" i="10" s="1"/>
  <c r="O170" i="10" s="1"/>
  <c r="R246" i="13"/>
  <c r="R285" i="13"/>
  <c r="R96" i="13"/>
  <c r="R207" i="13"/>
  <c r="R135" i="13"/>
  <c r="P145" i="10"/>
  <c r="P162" i="10" s="1"/>
  <c r="P163" i="10" s="1"/>
  <c r="P170" i="10" s="1"/>
  <c r="P184" i="10" s="1"/>
  <c r="Q21" i="13"/>
  <c r="M188" i="13"/>
  <c r="Q264" i="13"/>
  <c r="Q262" i="13"/>
  <c r="R259" i="13" s="1"/>
  <c r="Q265" i="13"/>
  <c r="Q261" i="13" s="1"/>
  <c r="Q187" i="13"/>
  <c r="Q183" i="13" s="1"/>
  <c r="Q115" i="13"/>
  <c r="Q111" i="13" s="1"/>
  <c r="Q226" i="13"/>
  <c r="Q222" i="13" s="1"/>
  <c r="S7" i="13"/>
  <c r="R110" i="13"/>
  <c r="R20" i="13"/>
  <c r="R71" i="13"/>
  <c r="R15" i="13"/>
  <c r="R221" i="13"/>
  <c r="R19" i="13"/>
  <c r="R260" i="13"/>
  <c r="R266" i="13" s="1"/>
  <c r="Q76" i="13"/>
  <c r="Q72" i="13" s="1"/>
  <c r="N186" i="13"/>
  <c r="N184" i="13"/>
  <c r="O181" i="13" s="1"/>
  <c r="O75" i="13" l="1"/>
  <c r="O77" i="13" s="1"/>
  <c r="O73" i="13"/>
  <c r="P70" i="13" s="1"/>
  <c r="S233" i="13"/>
  <c r="S236" i="13"/>
  <c r="V101" i="10"/>
  <c r="V115" i="10" s="1"/>
  <c r="U109" i="10"/>
  <c r="U121" i="10" s="1"/>
  <c r="U122" i="10" s="1"/>
  <c r="U126" i="10" s="1"/>
  <c r="V108" i="10"/>
  <c r="V103" i="10"/>
  <c r="V127" i="10"/>
  <c r="V107" i="10"/>
  <c r="W97" i="10"/>
  <c r="R145" i="10"/>
  <c r="S148" i="13"/>
  <c r="S149" i="13" s="1"/>
  <c r="S182" i="13"/>
  <c r="S167" i="13"/>
  <c r="S82" i="14" s="1"/>
  <c r="S155" i="13"/>
  <c r="S159" i="13"/>
  <c r="S156" i="13"/>
  <c r="S166" i="13"/>
  <c r="S72" i="14" s="1"/>
  <c r="S158" i="13"/>
  <c r="S168" i="13"/>
  <c r="O223" i="13"/>
  <c r="P220" i="13" s="1"/>
  <c r="P223" i="13" s="1"/>
  <c r="Q220" i="13" s="1"/>
  <c r="R192" i="10"/>
  <c r="U133" i="10"/>
  <c r="O184" i="10"/>
  <c r="O185" i="10" s="1"/>
  <c r="Q162" i="10"/>
  <c r="Q163" i="10" s="1"/>
  <c r="Q170" i="10" s="1"/>
  <c r="Q184" i="10" s="1"/>
  <c r="Q185" i="10" s="1"/>
  <c r="Q165" i="10"/>
  <c r="Q166" i="10" s="1"/>
  <c r="Q171" i="10" s="1"/>
  <c r="Q193" i="10" s="1"/>
  <c r="Q194" i="10" s="1"/>
  <c r="T179" i="10"/>
  <c r="P192" i="10"/>
  <c r="P183" i="10"/>
  <c r="P185" i="10" s="1"/>
  <c r="S172" i="10"/>
  <c r="S139" i="10"/>
  <c r="S156" i="10"/>
  <c r="S143" i="10"/>
  <c r="S144" i="10"/>
  <c r="C170" i="10"/>
  <c r="P165" i="10"/>
  <c r="P166" i="10" s="1"/>
  <c r="P171" i="10" s="1"/>
  <c r="P193" i="10" s="1"/>
  <c r="S246" i="13"/>
  <c r="S207" i="13"/>
  <c r="S285" i="13"/>
  <c r="S96" i="13"/>
  <c r="S135" i="13"/>
  <c r="R21" i="13"/>
  <c r="N188" i="13"/>
  <c r="O186" i="13"/>
  <c r="O184" i="13"/>
  <c r="P181" i="13" s="1"/>
  <c r="R226" i="13"/>
  <c r="R222" i="13" s="1"/>
  <c r="R76" i="13"/>
  <c r="R72" i="13" s="1"/>
  <c r="T7" i="13"/>
  <c r="S15" i="13"/>
  <c r="S260" i="13"/>
  <c r="S266" i="13" s="1"/>
  <c r="S19" i="13"/>
  <c r="S20" i="13"/>
  <c r="S221" i="13"/>
  <c r="S71" i="13"/>
  <c r="S110" i="13"/>
  <c r="R262" i="13"/>
  <c r="S259" i="13" s="1"/>
  <c r="R265" i="13"/>
  <c r="R261" i="13" s="1"/>
  <c r="R264" i="13"/>
  <c r="R187" i="13"/>
  <c r="R183" i="13" s="1"/>
  <c r="R115" i="13"/>
  <c r="R111" i="13" s="1"/>
  <c r="D31" i="13"/>
  <c r="V109" i="10" l="1"/>
  <c r="P73" i="13"/>
  <c r="Q70" i="13" s="1"/>
  <c r="P75" i="13"/>
  <c r="P77" i="13" s="1"/>
  <c r="T236" i="13"/>
  <c r="T233" i="13"/>
  <c r="S32" i="13"/>
  <c r="D32" i="13"/>
  <c r="S21" i="13"/>
  <c r="V121" i="10"/>
  <c r="V122" i="10" s="1"/>
  <c r="V126" i="10" s="1"/>
  <c r="W101" i="10"/>
  <c r="W115" i="10" s="1"/>
  <c r="W103" i="10"/>
  <c r="W108" i="10"/>
  <c r="W127" i="10"/>
  <c r="W107" i="10"/>
  <c r="X97" i="10"/>
  <c r="S183" i="10"/>
  <c r="S145" i="10"/>
  <c r="R165" i="10"/>
  <c r="R166" i="10" s="1"/>
  <c r="R171" i="10" s="1"/>
  <c r="R193" i="10" s="1"/>
  <c r="R194" i="10" s="1"/>
  <c r="R162" i="10"/>
  <c r="R163" i="10" s="1"/>
  <c r="R170" i="10" s="1"/>
  <c r="R184" i="10" s="1"/>
  <c r="R185" i="10" s="1"/>
  <c r="T148" i="13"/>
  <c r="T149" i="13" s="1"/>
  <c r="T182" i="13"/>
  <c r="T166" i="13"/>
  <c r="T72" i="14" s="1"/>
  <c r="T168" i="13"/>
  <c r="T167" i="13"/>
  <c r="T82" i="14" s="1"/>
  <c r="T159" i="13"/>
  <c r="T158" i="13"/>
  <c r="T156" i="13"/>
  <c r="T155" i="13"/>
  <c r="P225" i="13"/>
  <c r="P227" i="13" s="1"/>
  <c r="P194" i="10"/>
  <c r="V133" i="10"/>
  <c r="C184" i="10"/>
  <c r="C185" i="10" s="1"/>
  <c r="T144" i="10"/>
  <c r="T172" i="10"/>
  <c r="T139" i="10"/>
  <c r="T156" i="10"/>
  <c r="T143" i="10"/>
  <c r="U179" i="10"/>
  <c r="T96" i="13"/>
  <c r="T246" i="13"/>
  <c r="T207" i="13"/>
  <c r="T285" i="13"/>
  <c r="T135" i="13"/>
  <c r="O188" i="13"/>
  <c r="P184" i="13"/>
  <c r="Q181" i="13" s="1"/>
  <c r="P186" i="13"/>
  <c r="O32" i="13"/>
  <c r="P32" i="13"/>
  <c r="Q32" i="13"/>
  <c r="R32" i="13"/>
  <c r="R272" i="13" s="1"/>
  <c r="Q225" i="13"/>
  <c r="Q227" i="13" s="1"/>
  <c r="Q223" i="13"/>
  <c r="R220" i="13" s="1"/>
  <c r="S187" i="13"/>
  <c r="S183" i="13" s="1"/>
  <c r="S226" i="13"/>
  <c r="S222" i="13" s="1"/>
  <c r="S76" i="13"/>
  <c r="S72" i="13" s="1"/>
  <c r="S264" i="13"/>
  <c r="S265" i="13"/>
  <c r="S261" i="13" s="1"/>
  <c r="S262" i="13"/>
  <c r="T259" i="13" s="1"/>
  <c r="U7" i="13"/>
  <c r="T32" i="13"/>
  <c r="T260" i="13"/>
  <c r="T266" i="13" s="1"/>
  <c r="T15" i="13"/>
  <c r="T71" i="13"/>
  <c r="T110" i="13"/>
  <c r="T221" i="13"/>
  <c r="T20" i="13"/>
  <c r="T19" i="13"/>
  <c r="S115" i="13"/>
  <c r="S111" i="13" s="1"/>
  <c r="E32" i="13"/>
  <c r="N32" i="13"/>
  <c r="F32" i="13"/>
  <c r="M32" i="13"/>
  <c r="I32" i="13"/>
  <c r="J32" i="13"/>
  <c r="L32" i="13"/>
  <c r="K32" i="13"/>
  <c r="H32" i="13"/>
  <c r="G32" i="13"/>
  <c r="Q73" i="13" l="1"/>
  <c r="R70" i="13" s="1"/>
  <c r="Q75" i="13"/>
  <c r="Q77" i="13" s="1"/>
  <c r="R275" i="13"/>
  <c r="R276" i="13" s="1"/>
  <c r="I275" i="13"/>
  <c r="I276" i="13" s="1"/>
  <c r="I272" i="13"/>
  <c r="I273" i="13" s="1"/>
  <c r="G275" i="13"/>
  <c r="G276" i="13" s="1"/>
  <c r="G272" i="13"/>
  <c r="G273" i="13" s="1"/>
  <c r="J275" i="13"/>
  <c r="J276" i="13" s="1"/>
  <c r="J272" i="13"/>
  <c r="J273" i="13" s="1"/>
  <c r="N272" i="13"/>
  <c r="N273" i="13" s="1"/>
  <c r="N275" i="13"/>
  <c r="N276" i="13" s="1"/>
  <c r="P275" i="13"/>
  <c r="P276" i="13" s="1"/>
  <c r="P272" i="13"/>
  <c r="P273" i="13" s="1"/>
  <c r="D275" i="13"/>
  <c r="H275" i="13"/>
  <c r="H276" i="13" s="1"/>
  <c r="H272" i="13"/>
  <c r="H273" i="13" s="1"/>
  <c r="E86" i="13"/>
  <c r="E87" i="13" s="1"/>
  <c r="E272" i="13"/>
  <c r="E273" i="13" s="1"/>
  <c r="E275" i="13"/>
  <c r="E276" i="13" s="1"/>
  <c r="O275" i="13"/>
  <c r="O276" i="13" s="1"/>
  <c r="O272" i="13"/>
  <c r="O273" i="13" s="1"/>
  <c r="L275" i="13"/>
  <c r="L276" i="13" s="1"/>
  <c r="L272" i="13"/>
  <c r="L273" i="13" s="1"/>
  <c r="F275" i="13"/>
  <c r="F276" i="13" s="1"/>
  <c r="F272" i="13"/>
  <c r="F273" i="13" s="1"/>
  <c r="U233" i="13"/>
  <c r="U236" i="13"/>
  <c r="Q272" i="13"/>
  <c r="Q273" i="13" s="1"/>
  <c r="Q275" i="13"/>
  <c r="Q276" i="13" s="1"/>
  <c r="K272" i="13"/>
  <c r="K273" i="13" s="1"/>
  <c r="K275" i="13"/>
  <c r="K276" i="13" s="1"/>
  <c r="M275" i="13"/>
  <c r="M276" i="13" s="1"/>
  <c r="M272" i="13"/>
  <c r="M273" i="13" s="1"/>
  <c r="S272" i="13"/>
  <c r="S273" i="13" s="1"/>
  <c r="S284" i="13" s="1"/>
  <c r="S85" i="14" s="1"/>
  <c r="S275" i="13"/>
  <c r="S276" i="13" s="1"/>
  <c r="S44" i="13"/>
  <c r="S57" i="13" s="1"/>
  <c r="S47" i="13"/>
  <c r="X101" i="10"/>
  <c r="X115" i="10" s="1"/>
  <c r="S122" i="13"/>
  <c r="S123" i="13" s="1"/>
  <c r="W109" i="10"/>
  <c r="W121" i="10" s="1"/>
  <c r="W122" i="10" s="1"/>
  <c r="W126" i="10" s="1"/>
  <c r="X108" i="10"/>
  <c r="X103" i="10"/>
  <c r="X127" i="10"/>
  <c r="X107" i="10"/>
  <c r="Y97" i="10"/>
  <c r="S192" i="10"/>
  <c r="U192" i="10"/>
  <c r="T21" i="13"/>
  <c r="S162" i="10"/>
  <c r="S163" i="10" s="1"/>
  <c r="S170" i="10" s="1"/>
  <c r="S184" i="10" s="1"/>
  <c r="S185" i="10" s="1"/>
  <c r="S165" i="10"/>
  <c r="S166" i="10" s="1"/>
  <c r="S171" i="10" s="1"/>
  <c r="S193" i="10" s="1"/>
  <c r="T145" i="10"/>
  <c r="T165" i="10" s="1"/>
  <c r="T166" i="10" s="1"/>
  <c r="U148" i="13"/>
  <c r="U149" i="13" s="1"/>
  <c r="U182" i="13"/>
  <c r="U159" i="13"/>
  <c r="U156" i="13"/>
  <c r="U167" i="13"/>
  <c r="U82" i="14" s="1"/>
  <c r="U168" i="13"/>
  <c r="U158" i="13"/>
  <c r="U155" i="13"/>
  <c r="U166" i="13"/>
  <c r="U72" i="14" s="1"/>
  <c r="W133" i="10"/>
  <c r="D276" i="13"/>
  <c r="D125" i="13"/>
  <c r="D126" i="13" s="1"/>
  <c r="U156" i="10"/>
  <c r="U143" i="10"/>
  <c r="U144" i="10"/>
  <c r="U172" i="10"/>
  <c r="U139" i="10"/>
  <c r="V179" i="10"/>
  <c r="R72" i="14"/>
  <c r="K237" i="13"/>
  <c r="E237" i="13"/>
  <c r="H237" i="13"/>
  <c r="N237" i="13"/>
  <c r="P237" i="13"/>
  <c r="J237" i="13"/>
  <c r="L237" i="13"/>
  <c r="M237" i="13"/>
  <c r="O237" i="13"/>
  <c r="I237" i="13"/>
  <c r="G237" i="13"/>
  <c r="F237" i="13"/>
  <c r="D197" i="13"/>
  <c r="D198" i="13" s="1"/>
  <c r="D237" i="13"/>
  <c r="Q237" i="13"/>
  <c r="G197" i="13"/>
  <c r="G198" i="13" s="1"/>
  <c r="F197" i="13"/>
  <c r="F198" i="13" s="1"/>
  <c r="K197" i="13"/>
  <c r="K198" i="13" s="1"/>
  <c r="M197" i="13"/>
  <c r="M198" i="13" s="1"/>
  <c r="E197" i="13"/>
  <c r="E198" i="13" s="1"/>
  <c r="O197" i="13"/>
  <c r="O198" i="13" s="1"/>
  <c r="J197" i="13"/>
  <c r="J198" i="13" s="1"/>
  <c r="L197" i="13"/>
  <c r="L198" i="13" s="1"/>
  <c r="H197" i="13"/>
  <c r="H198" i="13" s="1"/>
  <c r="I197" i="13"/>
  <c r="I198" i="13" s="1"/>
  <c r="N197" i="13"/>
  <c r="N198" i="13" s="1"/>
  <c r="P197" i="13"/>
  <c r="P198" i="13" s="1"/>
  <c r="L86" i="13"/>
  <c r="L87" i="13" s="1"/>
  <c r="D86" i="13"/>
  <c r="D87" i="13" s="1"/>
  <c r="K86" i="13"/>
  <c r="K87" i="13" s="1"/>
  <c r="N86" i="13"/>
  <c r="N87" i="13" s="1"/>
  <c r="P86" i="13"/>
  <c r="P87" i="13" s="1"/>
  <c r="M86" i="13"/>
  <c r="M87" i="13" s="1"/>
  <c r="H86" i="13"/>
  <c r="H87" i="13" s="1"/>
  <c r="I86" i="13"/>
  <c r="I87" i="13" s="1"/>
  <c r="G86" i="13"/>
  <c r="G87" i="13" s="1"/>
  <c r="J86" i="13"/>
  <c r="J87" i="13" s="1"/>
  <c r="F86" i="13"/>
  <c r="F87" i="13" s="1"/>
  <c r="O86" i="13"/>
  <c r="O87" i="13" s="1"/>
  <c r="L47" i="13"/>
  <c r="K47" i="13"/>
  <c r="E47" i="13"/>
  <c r="I47" i="13"/>
  <c r="N47" i="13"/>
  <c r="P47" i="13"/>
  <c r="M47" i="13"/>
  <c r="H47" i="13"/>
  <c r="G47" i="13"/>
  <c r="J47" i="13"/>
  <c r="F47" i="13"/>
  <c r="Q47" i="13"/>
  <c r="O194" i="13"/>
  <c r="O195" i="13" s="1"/>
  <c r="O205" i="13" s="1"/>
  <c r="O73" i="14" s="1"/>
  <c r="O47" i="13"/>
  <c r="R47" i="13"/>
  <c r="D47" i="13"/>
  <c r="Q234" i="13"/>
  <c r="Q244" i="13" s="1"/>
  <c r="Q74" i="14" s="1"/>
  <c r="K83" i="13"/>
  <c r="K84" i="13" s="1"/>
  <c r="K234" i="13"/>
  <c r="K194" i="13"/>
  <c r="K195" i="13" s="1"/>
  <c r="K206" i="13" s="1"/>
  <c r="K83" i="14" s="1"/>
  <c r="M83" i="13"/>
  <c r="M84" i="13" s="1"/>
  <c r="M234" i="13"/>
  <c r="M194" i="13"/>
  <c r="M195" i="13" s="1"/>
  <c r="M206" i="13" s="1"/>
  <c r="M83" i="14" s="1"/>
  <c r="E83" i="13"/>
  <c r="E84" i="13" s="1"/>
  <c r="E194" i="13"/>
  <c r="E195" i="13" s="1"/>
  <c r="E206" i="13" s="1"/>
  <c r="E83" i="14" s="1"/>
  <c r="E234" i="13"/>
  <c r="U246" i="13"/>
  <c r="U207" i="13"/>
  <c r="U96" i="13"/>
  <c r="U285" i="13"/>
  <c r="U135" i="13"/>
  <c r="H194" i="13"/>
  <c r="H195" i="13" s="1"/>
  <c r="H206" i="13" s="1"/>
  <c r="H83" i="14" s="1"/>
  <c r="H234" i="13"/>
  <c r="H83" i="13"/>
  <c r="H84" i="13" s="1"/>
  <c r="I83" i="13"/>
  <c r="I84" i="13" s="1"/>
  <c r="I234" i="13"/>
  <c r="I194" i="13"/>
  <c r="I195" i="13" s="1"/>
  <c r="I206" i="13" s="1"/>
  <c r="I83" i="14" s="1"/>
  <c r="N83" i="13"/>
  <c r="N84" i="13" s="1"/>
  <c r="N234" i="13"/>
  <c r="N194" i="13"/>
  <c r="N195" i="13" s="1"/>
  <c r="N206" i="13" s="1"/>
  <c r="N83" i="14" s="1"/>
  <c r="O83" i="13"/>
  <c r="O84" i="13" s="1"/>
  <c r="O234" i="13"/>
  <c r="G234" i="13"/>
  <c r="G83" i="13"/>
  <c r="G84" i="13" s="1"/>
  <c r="G194" i="13"/>
  <c r="G195" i="13" s="1"/>
  <c r="G206" i="13" s="1"/>
  <c r="G83" i="14" s="1"/>
  <c r="J83" i="13"/>
  <c r="J84" i="13" s="1"/>
  <c r="J234" i="13"/>
  <c r="J194" i="13"/>
  <c r="J195" i="13" s="1"/>
  <c r="J206" i="13" s="1"/>
  <c r="J83" i="14" s="1"/>
  <c r="F234" i="13"/>
  <c r="F83" i="13"/>
  <c r="F84" i="13" s="1"/>
  <c r="F94" i="13" s="1"/>
  <c r="F194" i="13"/>
  <c r="F195" i="13" s="1"/>
  <c r="F206" i="13" s="1"/>
  <c r="F83" i="14" s="1"/>
  <c r="P83" i="13"/>
  <c r="P84" i="13" s="1"/>
  <c r="L83" i="13"/>
  <c r="L84" i="13" s="1"/>
  <c r="L234" i="13"/>
  <c r="L194" i="13"/>
  <c r="L195" i="13" s="1"/>
  <c r="L206" i="13" s="1"/>
  <c r="L83" i="14" s="1"/>
  <c r="R273" i="13"/>
  <c r="P234" i="13"/>
  <c r="P188" i="13"/>
  <c r="P194" i="13"/>
  <c r="P195" i="13" s="1"/>
  <c r="R223" i="13"/>
  <c r="S220" i="13" s="1"/>
  <c r="R225" i="13"/>
  <c r="R227" i="13" s="1"/>
  <c r="P44" i="13"/>
  <c r="O44" i="13"/>
  <c r="Q186" i="13"/>
  <c r="Q197" i="13" s="1"/>
  <c r="Q198" i="13" s="1"/>
  <c r="Q184" i="13"/>
  <c r="R181" i="13" s="1"/>
  <c r="Q44" i="13"/>
  <c r="R44" i="13"/>
  <c r="T226" i="13"/>
  <c r="T222" i="13" s="1"/>
  <c r="T187" i="13"/>
  <c r="T183" i="13" s="1"/>
  <c r="T265" i="13"/>
  <c r="T261" i="13" s="1"/>
  <c r="T262" i="13"/>
  <c r="U259" i="13" s="1"/>
  <c r="T264" i="13"/>
  <c r="V7" i="13"/>
  <c r="U20" i="13"/>
  <c r="U15" i="13"/>
  <c r="U32" i="13"/>
  <c r="U71" i="13"/>
  <c r="U260" i="13"/>
  <c r="U266" i="13" s="1"/>
  <c r="U110" i="13"/>
  <c r="U221" i="13"/>
  <c r="U19" i="13"/>
  <c r="T115" i="13"/>
  <c r="T111" i="13" s="1"/>
  <c r="T76" i="13"/>
  <c r="T72" i="13" s="1"/>
  <c r="I44" i="13"/>
  <c r="N44" i="13"/>
  <c r="G44" i="13"/>
  <c r="F44" i="13"/>
  <c r="L44" i="13"/>
  <c r="H44" i="13"/>
  <c r="J44" i="13"/>
  <c r="K44" i="13"/>
  <c r="M44" i="13"/>
  <c r="E44" i="13"/>
  <c r="Q86" i="13" l="1"/>
  <c r="Q87" i="13" s="1"/>
  <c r="Q83" i="13"/>
  <c r="Q84" i="13" s="1"/>
  <c r="Q94" i="13" s="1"/>
  <c r="Q70" i="14" s="1"/>
  <c r="R75" i="13"/>
  <c r="R73" i="13"/>
  <c r="S70" i="13" s="1"/>
  <c r="V233" i="13"/>
  <c r="V236" i="13"/>
  <c r="T272" i="13"/>
  <c r="T273" i="13" s="1"/>
  <c r="T284" i="13" s="1"/>
  <c r="T85" i="14" s="1"/>
  <c r="T275" i="13"/>
  <c r="T276" i="13" s="1"/>
  <c r="S48" i="13"/>
  <c r="S56" i="13" s="1"/>
  <c r="S79" i="14" s="1"/>
  <c r="S45" i="13"/>
  <c r="S55" i="13" s="1"/>
  <c r="S69" i="14" s="1"/>
  <c r="X109" i="10"/>
  <c r="X121" i="10" s="1"/>
  <c r="X122" i="10" s="1"/>
  <c r="X126" i="10" s="1"/>
  <c r="S283" i="13"/>
  <c r="S75" i="14" s="1"/>
  <c r="T47" i="13"/>
  <c r="T122" i="13"/>
  <c r="T123" i="13" s="1"/>
  <c r="T133" i="13" s="1"/>
  <c r="T71" i="14" s="1"/>
  <c r="Y101" i="10"/>
  <c r="Y115" i="10" s="1"/>
  <c r="S134" i="13"/>
  <c r="S81" i="14" s="1"/>
  <c r="S133" i="13"/>
  <c r="S71" i="14" s="1"/>
  <c r="Y127" i="10"/>
  <c r="Y107" i="10"/>
  <c r="Y108" i="10"/>
  <c r="Y103" i="10"/>
  <c r="U21" i="13"/>
  <c r="U44" i="13" s="1"/>
  <c r="U57" i="13" s="1"/>
  <c r="S194" i="10"/>
  <c r="Z97" i="10"/>
  <c r="T192" i="10"/>
  <c r="T183" i="10"/>
  <c r="T162" i="10"/>
  <c r="T163" i="10" s="1"/>
  <c r="T170" i="10" s="1"/>
  <c r="T184" i="10" s="1"/>
  <c r="T44" i="13"/>
  <c r="S223" i="13"/>
  <c r="T220" i="13" s="1"/>
  <c r="S225" i="13"/>
  <c r="S227" i="13" s="1"/>
  <c r="T171" i="10"/>
  <c r="T193" i="10" s="1"/>
  <c r="U145" i="10"/>
  <c r="U165" i="10" s="1"/>
  <c r="U166" i="10" s="1"/>
  <c r="U171" i="10" s="1"/>
  <c r="U193" i="10" s="1"/>
  <c r="U194" i="10" s="1"/>
  <c r="V148" i="13"/>
  <c r="V149" i="13" s="1"/>
  <c r="V182" i="13"/>
  <c r="V158" i="13"/>
  <c r="V168" i="13"/>
  <c r="V166" i="13"/>
  <c r="V72" i="14" s="1"/>
  <c r="V156" i="13"/>
  <c r="V155" i="13"/>
  <c r="V167" i="13"/>
  <c r="V82" i="14" s="1"/>
  <c r="V159" i="13"/>
  <c r="V183" i="10"/>
  <c r="U183" i="10"/>
  <c r="R82" i="14"/>
  <c r="X133" i="10"/>
  <c r="V172" i="10"/>
  <c r="V139" i="10"/>
  <c r="V156" i="10"/>
  <c r="V143" i="10"/>
  <c r="V144" i="10"/>
  <c r="W179" i="10"/>
  <c r="Q245" i="13"/>
  <c r="Q84" i="14" s="1"/>
  <c r="G283" i="13"/>
  <c r="G75" i="14" s="1"/>
  <c r="G284" i="13"/>
  <c r="G85" i="14" s="1"/>
  <c r="O283" i="13"/>
  <c r="O75" i="14" s="1"/>
  <c r="O284" i="13"/>
  <c r="O85" i="14" s="1"/>
  <c r="K283" i="13"/>
  <c r="K75" i="14" s="1"/>
  <c r="K284" i="13"/>
  <c r="K85" i="14" s="1"/>
  <c r="J283" i="13"/>
  <c r="J75" i="14" s="1"/>
  <c r="J284" i="13"/>
  <c r="J85" i="14" s="1"/>
  <c r="Q283" i="13"/>
  <c r="Q75" i="14" s="1"/>
  <c r="Q284" i="13"/>
  <c r="Q85" i="14" s="1"/>
  <c r="L283" i="13"/>
  <c r="L75" i="14" s="1"/>
  <c r="L284" i="13"/>
  <c r="L85" i="14" s="1"/>
  <c r="I283" i="13"/>
  <c r="I75" i="14" s="1"/>
  <c r="I284" i="13"/>
  <c r="I85" i="14" s="1"/>
  <c r="H283" i="13"/>
  <c r="H75" i="14" s="1"/>
  <c r="H284" i="13"/>
  <c r="H85" i="14" s="1"/>
  <c r="F283" i="13"/>
  <c r="F75" i="14" s="1"/>
  <c r="F284" i="13"/>
  <c r="F85" i="14" s="1"/>
  <c r="R283" i="13"/>
  <c r="R75" i="14" s="1"/>
  <c r="R284" i="13"/>
  <c r="R85" i="14" s="1"/>
  <c r="P283" i="13"/>
  <c r="P75" i="14" s="1"/>
  <c r="P284" i="13"/>
  <c r="P85" i="14" s="1"/>
  <c r="N283" i="13"/>
  <c r="N75" i="14" s="1"/>
  <c r="N284" i="13"/>
  <c r="N85" i="14" s="1"/>
  <c r="E283" i="13"/>
  <c r="E75" i="14" s="1"/>
  <c r="E284" i="13"/>
  <c r="E85" i="14" s="1"/>
  <c r="M283" i="13"/>
  <c r="M75" i="14" s="1"/>
  <c r="M284" i="13"/>
  <c r="M85" i="14" s="1"/>
  <c r="O244" i="13"/>
  <c r="O74" i="14" s="1"/>
  <c r="O245" i="13"/>
  <c r="O84" i="14" s="1"/>
  <c r="I244" i="13"/>
  <c r="I74" i="14" s="1"/>
  <c r="I245" i="13"/>
  <c r="I84" i="14" s="1"/>
  <c r="K244" i="13"/>
  <c r="K74" i="14" s="1"/>
  <c r="K245" i="13"/>
  <c r="K84" i="14" s="1"/>
  <c r="P244" i="13"/>
  <c r="P74" i="14" s="1"/>
  <c r="P245" i="13"/>
  <c r="P84" i="14" s="1"/>
  <c r="E244" i="13"/>
  <c r="E74" i="14" s="1"/>
  <c r="E245" i="13"/>
  <c r="E84" i="14" s="1"/>
  <c r="L244" i="13"/>
  <c r="L74" i="14" s="1"/>
  <c r="L245" i="13"/>
  <c r="L84" i="14" s="1"/>
  <c r="J244" i="13"/>
  <c r="J74" i="14" s="1"/>
  <c r="J245" i="13"/>
  <c r="J84" i="14" s="1"/>
  <c r="M244" i="13"/>
  <c r="M74" i="14" s="1"/>
  <c r="M245" i="13"/>
  <c r="M84" i="14" s="1"/>
  <c r="P206" i="13"/>
  <c r="P83" i="14" s="1"/>
  <c r="O206" i="13"/>
  <c r="O83" i="14" s="1"/>
  <c r="R234" i="13"/>
  <c r="R244" i="13" s="1"/>
  <c r="R74" i="14" s="1"/>
  <c r="F244" i="13"/>
  <c r="F74" i="14" s="1"/>
  <c r="F245" i="13"/>
  <c r="F84" i="14" s="1"/>
  <c r="G244" i="13"/>
  <c r="G74" i="14" s="1"/>
  <c r="G245" i="13"/>
  <c r="G84" i="14" s="1"/>
  <c r="N244" i="13"/>
  <c r="N74" i="14" s="1"/>
  <c r="N245" i="13"/>
  <c r="N84" i="14" s="1"/>
  <c r="H244" i="13"/>
  <c r="H74" i="14" s="1"/>
  <c r="H245" i="13"/>
  <c r="H84" i="14" s="1"/>
  <c r="R237" i="13"/>
  <c r="L205" i="13"/>
  <c r="L73" i="14" s="1"/>
  <c r="E205" i="13"/>
  <c r="E73" i="14" s="1"/>
  <c r="M205" i="13"/>
  <c r="M73" i="14" s="1"/>
  <c r="J205" i="13"/>
  <c r="J73" i="14" s="1"/>
  <c r="N205" i="13"/>
  <c r="N73" i="14" s="1"/>
  <c r="F205" i="13"/>
  <c r="F73" i="14" s="1"/>
  <c r="G205" i="13"/>
  <c r="G73" i="14" s="1"/>
  <c r="K205" i="13"/>
  <c r="K73" i="14" s="1"/>
  <c r="I205" i="13"/>
  <c r="I73" i="14" s="1"/>
  <c r="H205" i="13"/>
  <c r="H73" i="14" s="1"/>
  <c r="Q72" i="14"/>
  <c r="Q82" i="14"/>
  <c r="F72" i="14"/>
  <c r="F82" i="14"/>
  <c r="G72" i="14"/>
  <c r="G82" i="14"/>
  <c r="N72" i="14"/>
  <c r="N82" i="14"/>
  <c r="I72" i="14"/>
  <c r="I82" i="14"/>
  <c r="P72" i="14"/>
  <c r="P82" i="14"/>
  <c r="L72" i="14"/>
  <c r="L82" i="14"/>
  <c r="J72" i="14"/>
  <c r="J82" i="14"/>
  <c r="H72" i="14"/>
  <c r="H82" i="14"/>
  <c r="O72" i="14"/>
  <c r="O82" i="14"/>
  <c r="E72" i="14"/>
  <c r="E82" i="14"/>
  <c r="M72" i="14"/>
  <c r="M82" i="14"/>
  <c r="K72" i="14"/>
  <c r="K82" i="14"/>
  <c r="F70" i="14"/>
  <c r="F95" i="13"/>
  <c r="F80" i="14" s="1"/>
  <c r="G94" i="13"/>
  <c r="G70" i="14" s="1"/>
  <c r="G95" i="13"/>
  <c r="G80" i="14" s="1"/>
  <c r="P94" i="13"/>
  <c r="P70" i="14" s="1"/>
  <c r="P95" i="13"/>
  <c r="P80" i="14" s="1"/>
  <c r="J94" i="13"/>
  <c r="J70" i="14" s="1"/>
  <c r="J95" i="13"/>
  <c r="J80" i="14" s="1"/>
  <c r="N94" i="13"/>
  <c r="N70" i="14" s="1"/>
  <c r="N95" i="13"/>
  <c r="N80" i="14" s="1"/>
  <c r="E94" i="13"/>
  <c r="E70" i="14" s="1"/>
  <c r="E95" i="13"/>
  <c r="E80" i="14" s="1"/>
  <c r="L94" i="13"/>
  <c r="L70" i="14" s="1"/>
  <c r="L95" i="13"/>
  <c r="L80" i="14" s="1"/>
  <c r="O94" i="13"/>
  <c r="O70" i="14" s="1"/>
  <c r="O95" i="13"/>
  <c r="O80" i="14" s="1"/>
  <c r="I94" i="13"/>
  <c r="I70" i="14" s="1"/>
  <c r="I95" i="13"/>
  <c r="I80" i="14" s="1"/>
  <c r="M94" i="13"/>
  <c r="M70" i="14" s="1"/>
  <c r="M95" i="13"/>
  <c r="M80" i="14" s="1"/>
  <c r="K94" i="13"/>
  <c r="K70" i="14" s="1"/>
  <c r="K95" i="13"/>
  <c r="K80" i="14" s="1"/>
  <c r="H94" i="13"/>
  <c r="H70" i="14" s="1"/>
  <c r="H95" i="13"/>
  <c r="H80" i="14" s="1"/>
  <c r="J48" i="13"/>
  <c r="J56" i="13" s="1"/>
  <c r="J79" i="14" s="1"/>
  <c r="N48" i="13"/>
  <c r="N56" i="13" s="1"/>
  <c r="N79" i="14" s="1"/>
  <c r="E48" i="13"/>
  <c r="E56" i="13" s="1"/>
  <c r="E79" i="14" s="1"/>
  <c r="K48" i="13"/>
  <c r="K56" i="13" s="1"/>
  <c r="K79" i="14" s="1"/>
  <c r="G48" i="13"/>
  <c r="G56" i="13" s="1"/>
  <c r="G79" i="14" s="1"/>
  <c r="I48" i="13"/>
  <c r="I56" i="13" s="1"/>
  <c r="I79" i="14" s="1"/>
  <c r="R48" i="13"/>
  <c r="R56" i="13" s="1"/>
  <c r="R79" i="14" s="1"/>
  <c r="Q48" i="13"/>
  <c r="Q56" i="13" s="1"/>
  <c r="Q79" i="14" s="1"/>
  <c r="M48" i="13"/>
  <c r="M56" i="13" s="1"/>
  <c r="M79" i="14" s="1"/>
  <c r="P48" i="13"/>
  <c r="P56" i="13" s="1"/>
  <c r="P79" i="14" s="1"/>
  <c r="L48" i="13"/>
  <c r="L56" i="13" s="1"/>
  <c r="L79" i="14" s="1"/>
  <c r="O48" i="13"/>
  <c r="O56" i="13" s="1"/>
  <c r="O79" i="14" s="1"/>
  <c r="H45" i="13"/>
  <c r="H55" i="13" s="1"/>
  <c r="H69" i="14" s="1"/>
  <c r="H48" i="13"/>
  <c r="H56" i="13" s="1"/>
  <c r="H79" i="14" s="1"/>
  <c r="F57" i="13"/>
  <c r="F48" i="13"/>
  <c r="F56" i="13" s="1"/>
  <c r="F79" i="14" s="1"/>
  <c r="V96" i="13"/>
  <c r="V207" i="13"/>
  <c r="V285" i="13"/>
  <c r="V246" i="13"/>
  <c r="V135" i="13"/>
  <c r="P205" i="13"/>
  <c r="P73" i="14" s="1"/>
  <c r="Q188" i="13"/>
  <c r="Q194" i="13"/>
  <c r="Q195" i="13" s="1"/>
  <c r="R57" i="13"/>
  <c r="R45" i="13"/>
  <c r="R55" i="13" s="1"/>
  <c r="R69" i="14" s="1"/>
  <c r="Q57" i="13"/>
  <c r="Q45" i="13"/>
  <c r="Q55" i="13" s="1"/>
  <c r="Q69" i="14" s="1"/>
  <c r="R184" i="13"/>
  <c r="S181" i="13" s="1"/>
  <c r="R186" i="13"/>
  <c r="O45" i="13"/>
  <c r="O55" i="13" s="1"/>
  <c r="O69" i="14" s="1"/>
  <c r="O57" i="13"/>
  <c r="P45" i="13"/>
  <c r="P55" i="13" s="1"/>
  <c r="P69" i="14" s="1"/>
  <c r="P57" i="13"/>
  <c r="U226" i="13"/>
  <c r="U222" i="13" s="1"/>
  <c r="U76" i="13"/>
  <c r="U72" i="13" s="1"/>
  <c r="U264" i="13"/>
  <c r="U265" i="13"/>
  <c r="U261" i="13" s="1"/>
  <c r="U262" i="13"/>
  <c r="V259" i="13" s="1"/>
  <c r="W7" i="13"/>
  <c r="V71" i="13"/>
  <c r="V260" i="13"/>
  <c r="V266" i="13" s="1"/>
  <c r="V20" i="13"/>
  <c r="V15" i="13"/>
  <c r="V32" i="13"/>
  <c r="V221" i="13"/>
  <c r="V19" i="13"/>
  <c r="V110" i="13"/>
  <c r="U187" i="13"/>
  <c r="U183" i="13" s="1"/>
  <c r="U115" i="13"/>
  <c r="U111" i="13" s="1"/>
  <c r="E45" i="13"/>
  <c r="E55" i="13" s="1"/>
  <c r="E69" i="14" s="1"/>
  <c r="L57" i="13"/>
  <c r="E57" i="13"/>
  <c r="G57" i="13"/>
  <c r="I57" i="13"/>
  <c r="N45" i="13"/>
  <c r="N55" i="13" s="1"/>
  <c r="N69" i="14" s="1"/>
  <c r="L45" i="13"/>
  <c r="L55" i="13" s="1"/>
  <c r="L69" i="14" s="1"/>
  <c r="G45" i="13"/>
  <c r="G55" i="13" s="1"/>
  <c r="G69" i="14" s="1"/>
  <c r="F45" i="13"/>
  <c r="F55" i="13" s="1"/>
  <c r="F69" i="14" s="1"/>
  <c r="H57" i="13"/>
  <c r="E111" i="13"/>
  <c r="H111" i="13"/>
  <c r="F111" i="13"/>
  <c r="D111" i="13"/>
  <c r="G111" i="13"/>
  <c r="I45" i="13"/>
  <c r="I55" i="13" s="1"/>
  <c r="I69" i="14" s="1"/>
  <c r="K45" i="13"/>
  <c r="K55" i="13" s="1"/>
  <c r="K69" i="14" s="1"/>
  <c r="J57" i="13"/>
  <c r="N57" i="13"/>
  <c r="M57" i="13"/>
  <c r="K57" i="13"/>
  <c r="J45" i="13"/>
  <c r="J55" i="13" s="1"/>
  <c r="J69" i="14" s="1"/>
  <c r="M45" i="13"/>
  <c r="M55" i="13" s="1"/>
  <c r="M69" i="14" s="1"/>
  <c r="Q95" i="13" l="1"/>
  <c r="Q80" i="14" s="1"/>
  <c r="S184" i="13"/>
  <c r="T181" i="13" s="1"/>
  <c r="S186" i="13"/>
  <c r="R77" i="13"/>
  <c r="R86" i="13"/>
  <c r="R87" i="13" s="1"/>
  <c r="R83" i="13"/>
  <c r="R84" i="13" s="1"/>
  <c r="S73" i="13"/>
  <c r="T70" i="13" s="1"/>
  <c r="S75" i="13"/>
  <c r="W236" i="13"/>
  <c r="W233" i="13"/>
  <c r="U275" i="13"/>
  <c r="U276" i="13" s="1"/>
  <c r="U272" i="13"/>
  <c r="U273" i="13" s="1"/>
  <c r="U47" i="13"/>
  <c r="U48" i="13" s="1"/>
  <c r="U56" i="13" s="1"/>
  <c r="U79" i="14" s="1"/>
  <c r="Y109" i="10"/>
  <c r="T134" i="13"/>
  <c r="T81" i="14" s="1"/>
  <c r="U134" i="13"/>
  <c r="U81" i="14" s="1"/>
  <c r="Z101" i="10"/>
  <c r="Z115" i="10" s="1"/>
  <c r="U125" i="13"/>
  <c r="U126" i="13" s="1"/>
  <c r="U133" i="13"/>
  <c r="U71" i="14" s="1"/>
  <c r="U122" i="13"/>
  <c r="U123" i="13" s="1"/>
  <c r="Y121" i="10"/>
  <c r="Y122" i="10" s="1"/>
  <c r="Y126" i="10" s="1"/>
  <c r="Z107" i="10"/>
  <c r="Z103" i="10"/>
  <c r="Z127" i="10"/>
  <c r="Z108" i="10"/>
  <c r="AA97" i="10"/>
  <c r="T194" i="10"/>
  <c r="T185" i="10"/>
  <c r="V21" i="13"/>
  <c r="U45" i="13"/>
  <c r="U55" i="13" s="1"/>
  <c r="U69" i="14" s="1"/>
  <c r="T48" i="13"/>
  <c r="T56" i="13" s="1"/>
  <c r="T79" i="14" s="1"/>
  <c r="T45" i="13"/>
  <c r="T55" i="13" s="1"/>
  <c r="T69" i="14" s="1"/>
  <c r="T57" i="13"/>
  <c r="T223" i="13"/>
  <c r="U220" i="13" s="1"/>
  <c r="T225" i="13"/>
  <c r="T227" i="13" s="1"/>
  <c r="T283" i="13"/>
  <c r="T75" i="14" s="1"/>
  <c r="V145" i="10"/>
  <c r="S234" i="13"/>
  <c r="S244" i="13" s="1"/>
  <c r="S74" i="14" s="1"/>
  <c r="S237" i="13"/>
  <c r="U162" i="10"/>
  <c r="U163" i="10" s="1"/>
  <c r="U170" i="10" s="1"/>
  <c r="U184" i="10" s="1"/>
  <c r="U185" i="10" s="1"/>
  <c r="W148" i="13"/>
  <c r="W149" i="13" s="1"/>
  <c r="W182" i="13"/>
  <c r="W156" i="13"/>
  <c r="W168" i="13"/>
  <c r="W167" i="13"/>
  <c r="W82" i="14" s="1"/>
  <c r="W166" i="13"/>
  <c r="W72" i="14" s="1"/>
  <c r="W158" i="13"/>
  <c r="W155" i="13"/>
  <c r="W159" i="13"/>
  <c r="V192" i="10"/>
  <c r="Y133" i="10"/>
  <c r="X179" i="10"/>
  <c r="W172" i="10"/>
  <c r="W144" i="10"/>
  <c r="W156" i="10"/>
  <c r="W143" i="10"/>
  <c r="W139" i="10"/>
  <c r="Q206" i="13"/>
  <c r="Q83" i="14" s="1"/>
  <c r="R245" i="13"/>
  <c r="R84" i="14" s="1"/>
  <c r="R194" i="13"/>
  <c r="R195" i="13" s="1"/>
  <c r="R197" i="13"/>
  <c r="R198" i="13" s="1"/>
  <c r="W246" i="13"/>
  <c r="W96" i="13"/>
  <c r="W285" i="13"/>
  <c r="W207" i="13"/>
  <c r="W135" i="13"/>
  <c r="Q205" i="13"/>
  <c r="Q73" i="14" s="1"/>
  <c r="R188" i="13"/>
  <c r="V187" i="13"/>
  <c r="V183" i="13" s="1"/>
  <c r="X7" i="13"/>
  <c r="W32" i="13"/>
  <c r="W19" i="13"/>
  <c r="W71" i="13"/>
  <c r="W221" i="13"/>
  <c r="W20" i="13"/>
  <c r="W260" i="13"/>
  <c r="W266" i="13" s="1"/>
  <c r="W15" i="13"/>
  <c r="W110" i="13"/>
  <c r="V264" i="13"/>
  <c r="V265" i="13"/>
  <c r="V261" i="13" s="1"/>
  <c r="V262" i="13"/>
  <c r="W259" i="13" s="1"/>
  <c r="V226" i="13"/>
  <c r="V222" i="13" s="1"/>
  <c r="V76" i="13"/>
  <c r="V72" i="13" s="1"/>
  <c r="V115" i="13"/>
  <c r="V111" i="13" s="1"/>
  <c r="D112" i="13"/>
  <c r="E109" i="13" s="1"/>
  <c r="T186" i="13" l="1"/>
  <c r="T184" i="13"/>
  <c r="U181" i="13" s="1"/>
  <c r="T73" i="13"/>
  <c r="U70" i="13" s="1"/>
  <c r="T75" i="13"/>
  <c r="S77" i="13"/>
  <c r="S83" i="13"/>
  <c r="S84" i="13" s="1"/>
  <c r="S86" i="13"/>
  <c r="S87" i="13" s="1"/>
  <c r="R95" i="13"/>
  <c r="R80" i="14" s="1"/>
  <c r="R94" i="13"/>
  <c r="R70" i="14" s="1"/>
  <c r="S188" i="13"/>
  <c r="S194" i="13"/>
  <c r="S195" i="13" s="1"/>
  <c r="S197" i="13"/>
  <c r="S198" i="13" s="1"/>
  <c r="X236" i="13"/>
  <c r="X233" i="13"/>
  <c r="U283" i="13"/>
  <c r="U75" i="14" s="1"/>
  <c r="U284" i="13"/>
  <c r="U85" i="14" s="1"/>
  <c r="V275" i="13"/>
  <c r="V276" i="13" s="1"/>
  <c r="V272" i="13"/>
  <c r="V273" i="13" s="1"/>
  <c r="V284" i="13" s="1"/>
  <c r="V85" i="14" s="1"/>
  <c r="Z109" i="10"/>
  <c r="Z121" i="10" s="1"/>
  <c r="Z122" i="10" s="1"/>
  <c r="Z126" i="10" s="1"/>
  <c r="AA101" i="10"/>
  <c r="AA115" i="10" s="1"/>
  <c r="V47" i="13"/>
  <c r="V122" i="13"/>
  <c r="V123" i="13" s="1"/>
  <c r="V134" i="13" s="1"/>
  <c r="V81" i="14" s="1"/>
  <c r="V125" i="13"/>
  <c r="V126" i="13" s="1"/>
  <c r="W21" i="13"/>
  <c r="W44" i="13" s="1"/>
  <c r="W45" i="13" s="1"/>
  <c r="W55" i="13" s="1"/>
  <c r="W69" i="14" s="1"/>
  <c r="AA103" i="10"/>
  <c r="AA107" i="10"/>
  <c r="AA109" i="10" s="1"/>
  <c r="AA108" i="10"/>
  <c r="AA127" i="10"/>
  <c r="V44" i="13"/>
  <c r="V45" i="13" s="1"/>
  <c r="V55" i="13" s="1"/>
  <c r="V69" i="14" s="1"/>
  <c r="AB97" i="10"/>
  <c r="W183" i="10"/>
  <c r="W192" i="10"/>
  <c r="X183" i="10"/>
  <c r="S245" i="13"/>
  <c r="S84" i="14" s="1"/>
  <c r="U225" i="13"/>
  <c r="U227" i="13" s="1"/>
  <c r="U223" i="13"/>
  <c r="V220" i="13" s="1"/>
  <c r="V162" i="10"/>
  <c r="V163" i="10" s="1"/>
  <c r="V170" i="10" s="1"/>
  <c r="V184" i="10" s="1"/>
  <c r="V185" i="10" s="1"/>
  <c r="V165" i="10"/>
  <c r="V166" i="10" s="1"/>
  <c r="V171" i="10" s="1"/>
  <c r="V193" i="10" s="1"/>
  <c r="V194" i="10" s="1"/>
  <c r="T234" i="13"/>
  <c r="T245" i="13" s="1"/>
  <c r="T84" i="14" s="1"/>
  <c r="T237" i="13"/>
  <c r="W145" i="10"/>
  <c r="W162" i="10" s="1"/>
  <c r="W163" i="10" s="1"/>
  <c r="W170" i="10" s="1"/>
  <c r="W184" i="10" s="1"/>
  <c r="X148" i="13"/>
  <c r="X149" i="13" s="1"/>
  <c r="X182" i="13"/>
  <c r="X155" i="13"/>
  <c r="X167" i="13"/>
  <c r="X166" i="13"/>
  <c r="X168" i="13"/>
  <c r="X159" i="13"/>
  <c r="X156" i="13"/>
  <c r="X158" i="13"/>
  <c r="AA133" i="10"/>
  <c r="Z133" i="10"/>
  <c r="Y179" i="10"/>
  <c r="X139" i="10"/>
  <c r="X143" i="10"/>
  <c r="X144" i="10"/>
  <c r="X172" i="10"/>
  <c r="X156" i="10"/>
  <c r="R206" i="13"/>
  <c r="R83" i="14" s="1"/>
  <c r="R205" i="13"/>
  <c r="R73" i="14" s="1"/>
  <c r="X96" i="13"/>
  <c r="X285" i="13"/>
  <c r="X246" i="13"/>
  <c r="X207" i="13"/>
  <c r="X135" i="13"/>
  <c r="W115" i="13"/>
  <c r="W111" i="13" s="1"/>
  <c r="W265" i="13"/>
  <c r="W261" i="13" s="1"/>
  <c r="W262" i="13"/>
  <c r="X259" i="13" s="1"/>
  <c r="W264" i="13"/>
  <c r="W76" i="13"/>
  <c r="W72" i="13" s="1"/>
  <c r="W187" i="13"/>
  <c r="W183" i="13" s="1"/>
  <c r="X20" i="13"/>
  <c r="X15" i="13"/>
  <c r="X32" i="13"/>
  <c r="X19" i="13"/>
  <c r="Y7" i="13"/>
  <c r="X221" i="13"/>
  <c r="X260" i="13"/>
  <c r="X266" i="13" s="1"/>
  <c r="X71" i="13"/>
  <c r="X110" i="13"/>
  <c r="W226" i="13"/>
  <c r="W222" i="13" s="1"/>
  <c r="E112" i="13"/>
  <c r="F109" i="13" s="1"/>
  <c r="E114" i="13"/>
  <c r="E122" i="13" s="1"/>
  <c r="S205" i="13" l="1"/>
  <c r="S73" i="14" s="1"/>
  <c r="S95" i="13"/>
  <c r="S80" i="14" s="1"/>
  <c r="T188" i="13"/>
  <c r="T194" i="13"/>
  <c r="T195" i="13" s="1"/>
  <c r="T197" i="13"/>
  <c r="T198" i="13" s="1"/>
  <c r="U186" i="13"/>
  <c r="U184" i="13"/>
  <c r="V181" i="13" s="1"/>
  <c r="U75" i="13"/>
  <c r="U73" i="13"/>
  <c r="V70" i="13" s="1"/>
  <c r="S94" i="13"/>
  <c r="S70" i="14" s="1"/>
  <c r="S206" i="13"/>
  <c r="S83" i="14" s="1"/>
  <c r="T77" i="13"/>
  <c r="T86" i="13"/>
  <c r="T87" i="13" s="1"/>
  <c r="T83" i="13"/>
  <c r="T84" i="13" s="1"/>
  <c r="Y236" i="13"/>
  <c r="Y233" i="13"/>
  <c r="W272" i="13"/>
  <c r="W273" i="13" s="1"/>
  <c r="W283" i="13" s="1"/>
  <c r="W75" i="14" s="1"/>
  <c r="W275" i="13"/>
  <c r="W276" i="13" s="1"/>
  <c r="V133" i="13"/>
  <c r="V71" i="14" s="1"/>
  <c r="AB115" i="10"/>
  <c r="AB101" i="10"/>
  <c r="W47" i="13"/>
  <c r="W48" i="13" s="1"/>
  <c r="W56" i="13" s="1"/>
  <c r="W79" i="14" s="1"/>
  <c r="W122" i="13"/>
  <c r="W123" i="13" s="1"/>
  <c r="W133" i="13" s="1"/>
  <c r="W71" i="14" s="1"/>
  <c r="V48" i="13"/>
  <c r="V56" i="13" s="1"/>
  <c r="V79" i="14" s="1"/>
  <c r="X21" i="13"/>
  <c r="X44" i="13" s="1"/>
  <c r="X57" i="13" s="1"/>
  <c r="W185" i="10"/>
  <c r="V283" i="13"/>
  <c r="V75" i="14" s="1"/>
  <c r="AA121" i="10"/>
  <c r="AA122" i="10" s="1"/>
  <c r="AA126" i="10" s="1"/>
  <c r="V57" i="13"/>
  <c r="AB108" i="10"/>
  <c r="AB127" i="10"/>
  <c r="AB107" i="10"/>
  <c r="AB103" i="10"/>
  <c r="AB109" i="10"/>
  <c r="AC97" i="10"/>
  <c r="AB179" i="10"/>
  <c r="AB133" i="10"/>
  <c r="W165" i="10"/>
  <c r="W166" i="10" s="1"/>
  <c r="W171" i="10" s="1"/>
  <c r="W193" i="10" s="1"/>
  <c r="W194" i="10" s="1"/>
  <c r="X145" i="10"/>
  <c r="X165" i="10" s="1"/>
  <c r="X166" i="10" s="1"/>
  <c r="X171" i="10" s="1"/>
  <c r="X193" i="10" s="1"/>
  <c r="T244" i="13"/>
  <c r="T74" i="14" s="1"/>
  <c r="W57" i="13"/>
  <c r="U234" i="13"/>
  <c r="U245" i="13" s="1"/>
  <c r="U84" i="14" s="1"/>
  <c r="U237" i="13"/>
  <c r="V225" i="13"/>
  <c r="V227" i="13" s="1"/>
  <c r="V223" i="13"/>
  <c r="W220" i="13" s="1"/>
  <c r="Y148" i="13"/>
  <c r="Y149" i="13" s="1"/>
  <c r="Y182" i="13"/>
  <c r="Y168" i="13"/>
  <c r="Y166" i="13"/>
  <c r="Y156" i="13"/>
  <c r="Y159" i="13"/>
  <c r="Y167" i="13"/>
  <c r="Y158" i="13"/>
  <c r="Y155" i="13"/>
  <c r="Y183" i="10"/>
  <c r="X192" i="10"/>
  <c r="Z179" i="10"/>
  <c r="Y143" i="10"/>
  <c r="Y144" i="10"/>
  <c r="Y172" i="10"/>
  <c r="Y156" i="10"/>
  <c r="Y139" i="10"/>
  <c r="E125" i="13"/>
  <c r="E126" i="13" s="1"/>
  <c r="E123" i="13"/>
  <c r="Y246" i="13"/>
  <c r="Y207" i="13"/>
  <c r="Y96" i="13"/>
  <c r="Y285" i="13"/>
  <c r="Y135" i="13"/>
  <c r="X76" i="13"/>
  <c r="X72" i="13" s="1"/>
  <c r="X265" i="13"/>
  <c r="X261" i="13" s="1"/>
  <c r="X264" i="13"/>
  <c r="X262" i="13"/>
  <c r="Y259" i="13" s="1"/>
  <c r="X187" i="13"/>
  <c r="X183" i="13" s="1"/>
  <c r="X227" i="13"/>
  <c r="X223" i="13"/>
  <c r="Y220" i="13" s="1"/>
  <c r="X226" i="13"/>
  <c r="X222" i="13" s="1"/>
  <c r="X225" i="13"/>
  <c r="X115" i="13"/>
  <c r="X111" i="13" s="1"/>
  <c r="Y15" i="13"/>
  <c r="Y19" i="13"/>
  <c r="Y32" i="13"/>
  <c r="Z7" i="13"/>
  <c r="Y20" i="13"/>
  <c r="Y221" i="13"/>
  <c r="Y260" i="13"/>
  <c r="Y266" i="13" s="1"/>
  <c r="Y71" i="13"/>
  <c r="Y110" i="13"/>
  <c r="E116" i="13"/>
  <c r="F112" i="13"/>
  <c r="G109" i="13" s="1"/>
  <c r="F114" i="13"/>
  <c r="T205" i="13" l="1"/>
  <c r="T73" i="14" s="1"/>
  <c r="T94" i="13"/>
  <c r="T70" i="14" s="1"/>
  <c r="U77" i="13"/>
  <c r="U83" i="13"/>
  <c r="U84" i="13" s="1"/>
  <c r="U86" i="13"/>
  <c r="U87" i="13" s="1"/>
  <c r="V73" i="13"/>
  <c r="W70" i="13" s="1"/>
  <c r="V75" i="13"/>
  <c r="V184" i="13"/>
  <c r="W181" i="13" s="1"/>
  <c r="V186" i="13"/>
  <c r="U188" i="13"/>
  <c r="U194" i="13"/>
  <c r="U195" i="13" s="1"/>
  <c r="U197" i="13"/>
  <c r="U198" i="13" s="1"/>
  <c r="T206" i="13"/>
  <c r="T83" i="14" s="1"/>
  <c r="T95" i="13"/>
  <c r="T80" i="14" s="1"/>
  <c r="Z233" i="13"/>
  <c r="Z236" i="13"/>
  <c r="X272" i="13"/>
  <c r="X273" i="13" s="1"/>
  <c r="X284" i="13" s="1"/>
  <c r="X275" i="13"/>
  <c r="X276" i="13" s="1"/>
  <c r="X234" i="13"/>
  <c r="X245" i="13" s="1"/>
  <c r="X47" i="13"/>
  <c r="X48" i="13" s="1"/>
  <c r="X56" i="13" s="1"/>
  <c r="AC115" i="10"/>
  <c r="AC101" i="10"/>
  <c r="Y21" i="13"/>
  <c r="Y47" i="13" s="1"/>
  <c r="X122" i="13"/>
  <c r="X123" i="13" s="1"/>
  <c r="X133" i="13" s="1"/>
  <c r="X125" i="13"/>
  <c r="X126" i="13" s="1"/>
  <c r="W134" i="13"/>
  <c r="W81" i="14" s="1"/>
  <c r="AB121" i="10"/>
  <c r="AB122" i="10" s="1"/>
  <c r="AB126" i="10" s="1"/>
  <c r="AB192" i="10" s="1"/>
  <c r="AC127" i="10"/>
  <c r="AC107" i="10"/>
  <c r="AC103" i="10"/>
  <c r="AC109" i="10"/>
  <c r="AC108" i="10"/>
  <c r="AB172" i="10"/>
  <c r="AB139" i="10"/>
  <c r="AB143" i="10"/>
  <c r="AB156" i="10"/>
  <c r="AD97" i="10"/>
  <c r="AC179" i="10"/>
  <c r="AC133" i="10"/>
  <c r="X45" i="13"/>
  <c r="X55" i="13" s="1"/>
  <c r="Z192" i="10"/>
  <c r="X194" i="10"/>
  <c r="X162" i="10"/>
  <c r="X163" i="10" s="1"/>
  <c r="X170" i="10" s="1"/>
  <c r="X184" i="10" s="1"/>
  <c r="X185" i="10" s="1"/>
  <c r="V234" i="13"/>
  <c r="V245" i="13" s="1"/>
  <c r="V84" i="14" s="1"/>
  <c r="V237" i="13"/>
  <c r="W223" i="13"/>
  <c r="X220" i="13" s="1"/>
  <c r="W225" i="13"/>
  <c r="W227" i="13" s="1"/>
  <c r="Y145" i="10"/>
  <c r="Y162" i="10" s="1"/>
  <c r="Y163" i="10" s="1"/>
  <c r="W284" i="13"/>
  <c r="W85" i="14" s="1"/>
  <c r="U244" i="13"/>
  <c r="U74" i="14" s="1"/>
  <c r="X237" i="13"/>
  <c r="Z148" i="13"/>
  <c r="Z149" i="13" s="1"/>
  <c r="Z182" i="13"/>
  <c r="Z167" i="13"/>
  <c r="Z166" i="13"/>
  <c r="Z159" i="13"/>
  <c r="Z158" i="13"/>
  <c r="Z155" i="13"/>
  <c r="Z156" i="13"/>
  <c r="Z168" i="13"/>
  <c r="Y192" i="10"/>
  <c r="AA179" i="10"/>
  <c r="Z144" i="10"/>
  <c r="Z139" i="10"/>
  <c r="Z143" i="10"/>
  <c r="Z156" i="10"/>
  <c r="Z172" i="10"/>
  <c r="F125" i="13"/>
  <c r="F126" i="13" s="1"/>
  <c r="F122" i="13"/>
  <c r="F123" i="13" s="1"/>
  <c r="E134" i="13"/>
  <c r="E81" i="14" s="1"/>
  <c r="E133" i="13"/>
  <c r="E71" i="14" s="1"/>
  <c r="Z96" i="13"/>
  <c r="Z246" i="13"/>
  <c r="Z207" i="13"/>
  <c r="Z285" i="13"/>
  <c r="Z135" i="13"/>
  <c r="Y187" i="13"/>
  <c r="Y183" i="13" s="1"/>
  <c r="Y115" i="13"/>
  <c r="Y111" i="13" s="1"/>
  <c r="Y223" i="13"/>
  <c r="Z220" i="13" s="1"/>
  <c r="Y225" i="13"/>
  <c r="Y226" i="13"/>
  <c r="Y222" i="13" s="1"/>
  <c r="Y227" i="13"/>
  <c r="Y265" i="13"/>
  <c r="Y261" i="13" s="1"/>
  <c r="Y264" i="13"/>
  <c r="Y262" i="13"/>
  <c r="Z259" i="13" s="1"/>
  <c r="Z19" i="13"/>
  <c r="AA7" i="13"/>
  <c r="Z15" i="13"/>
  <c r="Z20" i="13"/>
  <c r="Z32" i="13"/>
  <c r="Z221" i="13"/>
  <c r="Z260" i="13"/>
  <c r="Z266" i="13" s="1"/>
  <c r="Z71" i="13"/>
  <c r="Z110" i="13"/>
  <c r="Y76" i="13"/>
  <c r="Y72" i="13" s="1"/>
  <c r="F116" i="13"/>
  <c r="G112" i="13"/>
  <c r="H109" i="13" s="1"/>
  <c r="G114" i="13"/>
  <c r="U206" i="13" l="1"/>
  <c r="U83" i="14" s="1"/>
  <c r="U205" i="13"/>
  <c r="U73" i="14" s="1"/>
  <c r="U95" i="13"/>
  <c r="U80" i="14" s="1"/>
  <c r="U94" i="13"/>
  <c r="U70" i="14" s="1"/>
  <c r="W186" i="13"/>
  <c r="W184" i="13"/>
  <c r="X181" i="13" s="1"/>
  <c r="V188" i="13"/>
  <c r="V197" i="13"/>
  <c r="V198" i="13" s="1"/>
  <c r="V194" i="13"/>
  <c r="V195" i="13" s="1"/>
  <c r="V77" i="13"/>
  <c r="V86" i="13"/>
  <c r="V87" i="13" s="1"/>
  <c r="V83" i="13"/>
  <c r="V84" i="13" s="1"/>
  <c r="W73" i="13"/>
  <c r="X70" i="13" s="1"/>
  <c r="W75" i="13"/>
  <c r="AA233" i="13"/>
  <c r="AA236" i="13"/>
  <c r="Y275" i="13"/>
  <c r="Y276" i="13" s="1"/>
  <c r="Y272" i="13"/>
  <c r="Y273" i="13" s="1"/>
  <c r="Y283" i="13" s="1"/>
  <c r="X244" i="13"/>
  <c r="Y44" i="13"/>
  <c r="Y57" i="13" s="1"/>
  <c r="Y234" i="13"/>
  <c r="Y245" i="13" s="1"/>
  <c r="F133" i="13"/>
  <c r="F71" i="14" s="1"/>
  <c r="Y134" i="13"/>
  <c r="AD101" i="10"/>
  <c r="AD115" i="10"/>
  <c r="X134" i="13"/>
  <c r="Y133" i="13"/>
  <c r="Y125" i="13"/>
  <c r="Y126" i="13" s="1"/>
  <c r="AB183" i="10"/>
  <c r="AC121" i="10"/>
  <c r="AC122" i="10" s="1"/>
  <c r="AC126" i="10" s="1"/>
  <c r="AC192" i="10" s="1"/>
  <c r="AD109" i="10"/>
  <c r="AD108" i="10"/>
  <c r="AD103" i="10"/>
  <c r="AD127" i="10"/>
  <c r="AD107" i="10"/>
  <c r="AC172" i="10"/>
  <c r="AC156" i="10"/>
  <c r="AC143" i="10"/>
  <c r="AC139" i="10"/>
  <c r="AE97" i="10"/>
  <c r="AD133" i="10"/>
  <c r="AD179" i="10"/>
  <c r="Z145" i="10"/>
  <c r="Z162" i="10" s="1"/>
  <c r="Z163" i="10" s="1"/>
  <c r="Z170" i="10" s="1"/>
  <c r="Z184" i="10" s="1"/>
  <c r="Z21" i="13"/>
  <c r="Z47" i="13" s="1"/>
  <c r="W234" i="13"/>
  <c r="W244" i="13" s="1"/>
  <c r="W74" i="14" s="1"/>
  <c r="W237" i="13"/>
  <c r="X283" i="13"/>
  <c r="V244" i="13"/>
  <c r="V74" i="14" s="1"/>
  <c r="Y170" i="10"/>
  <c r="Y184" i="10" s="1"/>
  <c r="Y185" i="10" s="1"/>
  <c r="Y165" i="10"/>
  <c r="Y166" i="10" s="1"/>
  <c r="Y171" i="10" s="1"/>
  <c r="Y193" i="10" s="1"/>
  <c r="Y194" i="10" s="1"/>
  <c r="Y237" i="13"/>
  <c r="AA148" i="13"/>
  <c r="AA149" i="13" s="1"/>
  <c r="AA182" i="13"/>
  <c r="AA166" i="13"/>
  <c r="AA159" i="13"/>
  <c r="AA158" i="13"/>
  <c r="AA156" i="13"/>
  <c r="AA168" i="13"/>
  <c r="AA155" i="13"/>
  <c r="AA167" i="13"/>
  <c r="Z183" i="10"/>
  <c r="AA139" i="10"/>
  <c r="AA172" i="10"/>
  <c r="AA144" i="10"/>
  <c r="AB144" i="10" s="1"/>
  <c r="AA143" i="10"/>
  <c r="AA156" i="10"/>
  <c r="F134" i="13"/>
  <c r="F81" i="14" s="1"/>
  <c r="G125" i="13"/>
  <c r="G126" i="13" s="1"/>
  <c r="G122" i="13"/>
  <c r="G123" i="13" s="1"/>
  <c r="AA207" i="13"/>
  <c r="AA246" i="13"/>
  <c r="AA96" i="13"/>
  <c r="AA285" i="13"/>
  <c r="AA135" i="13"/>
  <c r="Z76" i="13"/>
  <c r="Z72" i="13" s="1"/>
  <c r="Z115" i="13"/>
  <c r="Z111" i="13" s="1"/>
  <c r="Z225" i="13"/>
  <c r="Z226" i="13"/>
  <c r="Z222" i="13" s="1"/>
  <c r="Z227" i="13"/>
  <c r="Z223" i="13"/>
  <c r="AA220" i="13" s="1"/>
  <c r="AA32" i="13"/>
  <c r="AA15" i="13"/>
  <c r="AA20" i="13"/>
  <c r="AA19" i="13"/>
  <c r="AB7" i="13"/>
  <c r="AA260" i="13"/>
  <c r="AA266" i="13" s="1"/>
  <c r="AA71" i="13"/>
  <c r="AA221" i="13"/>
  <c r="AA110" i="13"/>
  <c r="Z265" i="13"/>
  <c r="Z261" i="13" s="1"/>
  <c r="Z264" i="13"/>
  <c r="Z262" i="13"/>
  <c r="AA259" i="13" s="1"/>
  <c r="Z187" i="13"/>
  <c r="Z183" i="13" s="1"/>
  <c r="G116" i="13"/>
  <c r="H112" i="13"/>
  <c r="I109" i="13" s="1"/>
  <c r="H114" i="13"/>
  <c r="V206" i="13" l="1"/>
  <c r="V83" i="14" s="1"/>
  <c r="V94" i="13"/>
  <c r="V70" i="14" s="1"/>
  <c r="V95" i="13"/>
  <c r="V80" i="14" s="1"/>
  <c r="X75" i="13"/>
  <c r="X73" i="13"/>
  <c r="Y70" i="13" s="1"/>
  <c r="W188" i="13"/>
  <c r="W194" i="13"/>
  <c r="W195" i="13" s="1"/>
  <c r="W197" i="13"/>
  <c r="W198" i="13" s="1"/>
  <c r="V205" i="13"/>
  <c r="V73" i="14" s="1"/>
  <c r="W77" i="13"/>
  <c r="W86" i="13"/>
  <c r="W87" i="13" s="1"/>
  <c r="W83" i="13"/>
  <c r="W84" i="13" s="1"/>
  <c r="X186" i="13"/>
  <c r="X184" i="13"/>
  <c r="Y181" i="13" s="1"/>
  <c r="AB233" i="13"/>
  <c r="AB275" i="13"/>
  <c r="AB236" i="13"/>
  <c r="AB272" i="13"/>
  <c r="Z275" i="13"/>
  <c r="Z276" i="13" s="1"/>
  <c r="Z272" i="13"/>
  <c r="Z273" i="13" s="1"/>
  <c r="Z284" i="13" s="1"/>
  <c r="Y45" i="13"/>
  <c r="Y55" i="13" s="1"/>
  <c r="Y48" i="13"/>
  <c r="Y56" i="13" s="1"/>
  <c r="Y244" i="13"/>
  <c r="Z125" i="13"/>
  <c r="Z126" i="13" s="1"/>
  <c r="Z44" i="13"/>
  <c r="Z48" i="13" s="1"/>
  <c r="Z56" i="13" s="1"/>
  <c r="Z133" i="13"/>
  <c r="AE101" i="10"/>
  <c r="AE115" i="10"/>
  <c r="AA21" i="13"/>
  <c r="AA47" i="13" s="1"/>
  <c r="AC183" i="10"/>
  <c r="AD121" i="10"/>
  <c r="AD122" i="10" s="1"/>
  <c r="AD126" i="10" s="1"/>
  <c r="AD183" i="10" s="1"/>
  <c r="AE103" i="10"/>
  <c r="AE108" i="10"/>
  <c r="AE127" i="10"/>
  <c r="AE107" i="10"/>
  <c r="AE109" i="10" s="1"/>
  <c r="Z165" i="10"/>
  <c r="Z166" i="10" s="1"/>
  <c r="Z171" i="10" s="1"/>
  <c r="Z193" i="10" s="1"/>
  <c r="Z194" i="10" s="1"/>
  <c r="AD172" i="10"/>
  <c r="AD143" i="10"/>
  <c r="AD139" i="10"/>
  <c r="AD156" i="10"/>
  <c r="AF97" i="10"/>
  <c r="AE133" i="10"/>
  <c r="AE179" i="10"/>
  <c r="AC144" i="10"/>
  <c r="AB145" i="10"/>
  <c r="AA183" i="10"/>
  <c r="AA192" i="10"/>
  <c r="AA145" i="10"/>
  <c r="AA162" i="10" s="1"/>
  <c r="AA163" i="10" s="1"/>
  <c r="Z185" i="10"/>
  <c r="Y284" i="13"/>
  <c r="W245" i="13"/>
  <c r="W84" i="14" s="1"/>
  <c r="Z237" i="13"/>
  <c r="Z234" i="13"/>
  <c r="Z245" i="13" s="1"/>
  <c r="AB148" i="13"/>
  <c r="AB149" i="13" s="1"/>
  <c r="AB182" i="13"/>
  <c r="AB159" i="13"/>
  <c r="AB168" i="13"/>
  <c r="AB158" i="13"/>
  <c r="AB156" i="13"/>
  <c r="AB155" i="13"/>
  <c r="AB167" i="13"/>
  <c r="AB166" i="13"/>
  <c r="H125" i="13"/>
  <c r="H126" i="13" s="1"/>
  <c r="H122" i="13"/>
  <c r="H123" i="13" s="1"/>
  <c r="G133" i="13"/>
  <c r="G71" i="14" s="1"/>
  <c r="G134" i="13"/>
  <c r="G81" i="14" s="1"/>
  <c r="AB285" i="13"/>
  <c r="AB207" i="13"/>
  <c r="AB96" i="13"/>
  <c r="AB246" i="13"/>
  <c r="AB135" i="13"/>
  <c r="AA223" i="13"/>
  <c r="AB220" i="13" s="1"/>
  <c r="AA226" i="13"/>
  <c r="AA222" i="13" s="1"/>
  <c r="AA227" i="13"/>
  <c r="AA225" i="13"/>
  <c r="AA187" i="13"/>
  <c r="AA183" i="13" s="1"/>
  <c r="AB15" i="13"/>
  <c r="AB19" i="13"/>
  <c r="AB32" i="13"/>
  <c r="AB20" i="13"/>
  <c r="AC7" i="13"/>
  <c r="AB221" i="13"/>
  <c r="AB260" i="13"/>
  <c r="AB266" i="13" s="1"/>
  <c r="AB71" i="13"/>
  <c r="AB110" i="13"/>
  <c r="AA115" i="13"/>
  <c r="AA111" i="13" s="1"/>
  <c r="AA262" i="13"/>
  <c r="AB259" i="13" s="1"/>
  <c r="AA265" i="13"/>
  <c r="AA261" i="13" s="1"/>
  <c r="AA264" i="13"/>
  <c r="AA76" i="13"/>
  <c r="AA72" i="13" s="1"/>
  <c r="H116" i="13"/>
  <c r="I112" i="13"/>
  <c r="J109" i="13" s="1"/>
  <c r="I114" i="13"/>
  <c r="W95" i="13" l="1"/>
  <c r="W80" i="14" s="1"/>
  <c r="W205" i="13"/>
  <c r="W73" i="14" s="1"/>
  <c r="W94" i="13"/>
  <c r="W70" i="14" s="1"/>
  <c r="W206" i="13"/>
  <c r="W83" i="14" s="1"/>
  <c r="X188" i="13"/>
  <c r="X197" i="13"/>
  <c r="X198" i="13" s="1"/>
  <c r="X194" i="13"/>
  <c r="X195" i="13" s="1"/>
  <c r="Y73" i="13"/>
  <c r="Z70" i="13" s="1"/>
  <c r="Y75" i="13"/>
  <c r="Y184" i="13"/>
  <c r="Z181" i="13" s="1"/>
  <c r="Y186" i="13"/>
  <c r="X77" i="13"/>
  <c r="X83" i="13"/>
  <c r="X84" i="13" s="1"/>
  <c r="X86" i="13"/>
  <c r="X87" i="13" s="1"/>
  <c r="AC275" i="13"/>
  <c r="AC272" i="13"/>
  <c r="AC236" i="13"/>
  <c r="AC233" i="13"/>
  <c r="AA272" i="13"/>
  <c r="AA273" i="13" s="1"/>
  <c r="AA284" i="13" s="1"/>
  <c r="AA275" i="13"/>
  <c r="AA276" i="13" s="1"/>
  <c r="AA44" i="13"/>
  <c r="AA45" i="13" s="1"/>
  <c r="AA55" i="13" s="1"/>
  <c r="Z45" i="13"/>
  <c r="Z55" i="13" s="1"/>
  <c r="AA122" i="13"/>
  <c r="AA123" i="13" s="1"/>
  <c r="AA134" i="13" s="1"/>
  <c r="AF115" i="10"/>
  <c r="AF101" i="10"/>
  <c r="AB21" i="13"/>
  <c r="AB125" i="13"/>
  <c r="AB126" i="13" s="1"/>
  <c r="Z57" i="13"/>
  <c r="AD192" i="10"/>
  <c r="AE121" i="10"/>
  <c r="AE122" i="10" s="1"/>
  <c r="AE126" i="10" s="1"/>
  <c r="AE192" i="10" s="1"/>
  <c r="AF108" i="10"/>
  <c r="AF103" i="10"/>
  <c r="AF127" i="10"/>
  <c r="AF107" i="10"/>
  <c r="AF109" i="10" s="1"/>
  <c r="AE139" i="10"/>
  <c r="AE172" i="10"/>
  <c r="AE156" i="10"/>
  <c r="AE143" i="10"/>
  <c r="AG97" i="10"/>
  <c r="AF179" i="10"/>
  <c r="AF133" i="10"/>
  <c r="AC145" i="10"/>
  <c r="AD144" i="10"/>
  <c r="AB162" i="10"/>
  <c r="AB163" i="10" s="1"/>
  <c r="AB165" i="10"/>
  <c r="AB166" i="10" s="1"/>
  <c r="AB171" i="10"/>
  <c r="AB193" i="10" s="1"/>
  <c r="AB194" i="10" s="1"/>
  <c r="AB170" i="10"/>
  <c r="AB184" i="10" s="1"/>
  <c r="AB185" i="10" s="1"/>
  <c r="AA165" i="10"/>
  <c r="AA166" i="10" s="1"/>
  <c r="AA171" i="10" s="1"/>
  <c r="AB44" i="13"/>
  <c r="Z283" i="13"/>
  <c r="AA170" i="10"/>
  <c r="AB47" i="13"/>
  <c r="AA237" i="13"/>
  <c r="Z244" i="13"/>
  <c r="AA234" i="13"/>
  <c r="AA244" i="13" s="1"/>
  <c r="AC148" i="13"/>
  <c r="AC149" i="13" s="1"/>
  <c r="AC182" i="13"/>
  <c r="AC158" i="13"/>
  <c r="AC167" i="13"/>
  <c r="AC156" i="13"/>
  <c r="AC155" i="13"/>
  <c r="AC168" i="13"/>
  <c r="AC166" i="13"/>
  <c r="AC159" i="13"/>
  <c r="AC134" i="13"/>
  <c r="AC126" i="13"/>
  <c r="AC125" i="13"/>
  <c r="I125" i="13"/>
  <c r="I126" i="13" s="1"/>
  <c r="I122" i="13"/>
  <c r="I123" i="13" s="1"/>
  <c r="H134" i="13"/>
  <c r="H81" i="14" s="1"/>
  <c r="H133" i="13"/>
  <c r="H71" i="14" s="1"/>
  <c r="AC96" i="13"/>
  <c r="AC285" i="13"/>
  <c r="AC207" i="13"/>
  <c r="AC246" i="13"/>
  <c r="AC135" i="13"/>
  <c r="AC133" i="13"/>
  <c r="AC123" i="13"/>
  <c r="AC122" i="13"/>
  <c r="AB265" i="13"/>
  <c r="AB261" i="13" s="1"/>
  <c r="AB264" i="13"/>
  <c r="AB262" i="13"/>
  <c r="AC259" i="13" s="1"/>
  <c r="AB187" i="13"/>
  <c r="AB183" i="13" s="1"/>
  <c r="AB76" i="13"/>
  <c r="AB72" i="13" s="1"/>
  <c r="AB115" i="13"/>
  <c r="AB111" i="13" s="1"/>
  <c r="AB223" i="13"/>
  <c r="AC220" i="13" s="1"/>
  <c r="AB227" i="13"/>
  <c r="AB225" i="13"/>
  <c r="AB226" i="13"/>
  <c r="AB222" i="13" s="1"/>
  <c r="AD7" i="13"/>
  <c r="AC32" i="13"/>
  <c r="AC15" i="13"/>
  <c r="AC19" i="13"/>
  <c r="AC20" i="13"/>
  <c r="AC221" i="13"/>
  <c r="AC260" i="13"/>
  <c r="AC266" i="13" s="1"/>
  <c r="AC71" i="13"/>
  <c r="AC110" i="13"/>
  <c r="J112" i="13"/>
  <c r="K109" i="13" s="1"/>
  <c r="J114" i="13"/>
  <c r="I116" i="13"/>
  <c r="X94" i="13" l="1"/>
  <c r="AB48" i="13"/>
  <c r="AB56" i="13" s="1"/>
  <c r="X95" i="13"/>
  <c r="X205" i="13"/>
  <c r="Y77" i="13"/>
  <c r="Y83" i="13"/>
  <c r="Y84" i="13" s="1"/>
  <c r="Y86" i="13"/>
  <c r="Y87" i="13" s="1"/>
  <c r="Y188" i="13"/>
  <c r="Y194" i="13"/>
  <c r="Y195" i="13" s="1"/>
  <c r="Y197" i="13"/>
  <c r="Y198" i="13" s="1"/>
  <c r="X206" i="13"/>
  <c r="Z184" i="13"/>
  <c r="AA181" i="13" s="1"/>
  <c r="Z186" i="13"/>
  <c r="Z73" i="13"/>
  <c r="AA70" i="13" s="1"/>
  <c r="Z75" i="13"/>
  <c r="AD236" i="13"/>
  <c r="AD272" i="13"/>
  <c r="AD275" i="13"/>
  <c r="AD233" i="13"/>
  <c r="AA48" i="13"/>
  <c r="AA56" i="13" s="1"/>
  <c r="AA57" i="13"/>
  <c r="AA283" i="13"/>
  <c r="K112" i="13"/>
  <c r="L109" i="13" s="1"/>
  <c r="K114" i="13"/>
  <c r="AB45" i="13"/>
  <c r="AB55" i="13" s="1"/>
  <c r="AB57" i="13"/>
  <c r="AE183" i="10"/>
  <c r="AA133" i="13"/>
  <c r="AB133" i="13"/>
  <c r="AB134" i="13"/>
  <c r="AG115" i="10"/>
  <c r="AG101" i="10"/>
  <c r="AF121" i="10"/>
  <c r="AF122" i="10" s="1"/>
  <c r="AF126" i="10" s="1"/>
  <c r="AF183" i="10" s="1"/>
  <c r="AC21" i="13"/>
  <c r="AC47" i="13" s="1"/>
  <c r="AG127" i="10"/>
  <c r="AG107" i="10"/>
  <c r="AG108" i="10"/>
  <c r="AG109" i="10"/>
  <c r="AG103" i="10"/>
  <c r="AF172" i="10"/>
  <c r="AF139" i="10"/>
  <c r="AF143" i="10"/>
  <c r="AF156" i="10"/>
  <c r="AH97" i="10"/>
  <c r="AG179" i="10"/>
  <c r="AG133" i="10"/>
  <c r="AC162" i="10"/>
  <c r="AC163" i="10" s="1"/>
  <c r="AC170" i="10" s="1"/>
  <c r="AC184" i="10" s="1"/>
  <c r="AC185" i="10" s="1"/>
  <c r="AC165" i="10"/>
  <c r="AC166" i="10" s="1"/>
  <c r="AC171" i="10" s="1"/>
  <c r="AC193" i="10" s="1"/>
  <c r="AC194" i="10" s="1"/>
  <c r="AD145" i="10"/>
  <c r="AE144" i="10"/>
  <c r="AB83" i="13"/>
  <c r="AB84" i="13" s="1"/>
  <c r="AB94" i="13" s="1"/>
  <c r="AA193" i="10"/>
  <c r="AA194" i="10" s="1"/>
  <c r="AB194" i="13"/>
  <c r="AB195" i="13" s="1"/>
  <c r="AB205" i="13" s="1"/>
  <c r="AB234" i="13"/>
  <c r="AB244" i="13" s="1"/>
  <c r="AC44" i="13"/>
  <c r="AC45" i="13" s="1"/>
  <c r="AC55" i="13" s="1"/>
  <c r="AB276" i="13"/>
  <c r="AB237" i="13"/>
  <c r="AA184" i="10"/>
  <c r="AA185" i="10" s="1"/>
  <c r="AB273" i="13"/>
  <c r="AB284" i="13" s="1"/>
  <c r="AA245" i="13"/>
  <c r="AD148" i="13"/>
  <c r="AD149" i="13" s="1"/>
  <c r="AD182" i="13"/>
  <c r="AD156" i="13"/>
  <c r="AD167" i="13"/>
  <c r="AD159" i="13"/>
  <c r="AD158" i="13"/>
  <c r="AD166" i="13"/>
  <c r="AD155" i="13"/>
  <c r="AD168" i="13"/>
  <c r="AD125" i="13"/>
  <c r="AD126" i="13"/>
  <c r="AD134" i="13"/>
  <c r="I133" i="13"/>
  <c r="I71" i="14" s="1"/>
  <c r="I134" i="13"/>
  <c r="I81" i="14" s="1"/>
  <c r="J125" i="13"/>
  <c r="J126" i="13" s="1"/>
  <c r="J122" i="13"/>
  <c r="J123" i="13" s="1"/>
  <c r="AD285" i="13"/>
  <c r="AD207" i="13"/>
  <c r="AD96" i="13"/>
  <c r="AD246" i="13"/>
  <c r="AD135" i="13"/>
  <c r="AD133" i="13"/>
  <c r="AD123" i="13"/>
  <c r="AD122" i="13"/>
  <c r="AC76" i="13"/>
  <c r="AC72" i="13" s="1"/>
  <c r="AD19" i="13"/>
  <c r="AE7" i="13"/>
  <c r="AD20" i="13"/>
  <c r="AD15" i="13"/>
  <c r="AD32" i="13"/>
  <c r="AD221" i="13"/>
  <c r="AD260" i="13"/>
  <c r="AD266" i="13" s="1"/>
  <c r="AD71" i="13"/>
  <c r="AD110" i="13"/>
  <c r="AC187" i="13"/>
  <c r="AC183" i="13" s="1"/>
  <c r="AC226" i="13"/>
  <c r="AC222" i="13" s="1"/>
  <c r="AC225" i="13"/>
  <c r="AC223" i="13"/>
  <c r="AD220" i="13" s="1"/>
  <c r="AC227" i="13"/>
  <c r="AC237" i="13" s="1"/>
  <c r="AC115" i="13"/>
  <c r="AC111" i="13" s="1"/>
  <c r="AC265" i="13"/>
  <c r="AC261" i="13" s="1"/>
  <c r="AC262" i="13"/>
  <c r="AD259" i="13" s="1"/>
  <c r="AC264" i="13"/>
  <c r="AC276" i="13"/>
  <c r="J116" i="13"/>
  <c r="Y205" i="13" l="1"/>
  <c r="Y206" i="13"/>
  <c r="Y94" i="13"/>
  <c r="Z188" i="13"/>
  <c r="Z197" i="13"/>
  <c r="Z198" i="13" s="1"/>
  <c r="Z194" i="13"/>
  <c r="Z195" i="13" s="1"/>
  <c r="AA75" i="13"/>
  <c r="AA73" i="13"/>
  <c r="AB70" i="13" s="1"/>
  <c r="Z77" i="13"/>
  <c r="Z86" i="13"/>
  <c r="Z87" i="13" s="1"/>
  <c r="Z83" i="13"/>
  <c r="Z84" i="13" s="1"/>
  <c r="Y95" i="13"/>
  <c r="AA186" i="13"/>
  <c r="AA184" i="13"/>
  <c r="AB181" i="13" s="1"/>
  <c r="AE272" i="13"/>
  <c r="AE233" i="13"/>
  <c r="AE236" i="13"/>
  <c r="AE275" i="13"/>
  <c r="K116" i="13"/>
  <c r="K122" i="13"/>
  <c r="K123" i="13" s="1"/>
  <c r="K125" i="13"/>
  <c r="K126" i="13" s="1"/>
  <c r="L114" i="13"/>
  <c r="L112" i="13"/>
  <c r="M109" i="13" s="1"/>
  <c r="AH115" i="10"/>
  <c r="AH101" i="10"/>
  <c r="AF192" i="10"/>
  <c r="AG121" i="10"/>
  <c r="AG122" i="10" s="1"/>
  <c r="AG126" i="10" s="1"/>
  <c r="AG183" i="10" s="1"/>
  <c r="AH107" i="10"/>
  <c r="AH103" i="10"/>
  <c r="AH127" i="10"/>
  <c r="AH108" i="10"/>
  <c r="AH109" i="10" s="1"/>
  <c r="AC57" i="13"/>
  <c r="AC197" i="13"/>
  <c r="AC198" i="13" s="1"/>
  <c r="AC86" i="13"/>
  <c r="AC87" i="13" s="1"/>
  <c r="AD21" i="13"/>
  <c r="AD44" i="13" s="1"/>
  <c r="AI97" i="10"/>
  <c r="AH133" i="10"/>
  <c r="AH179" i="10"/>
  <c r="AG143" i="10"/>
  <c r="AG156" i="10"/>
  <c r="AG172" i="10"/>
  <c r="AG139" i="10"/>
  <c r="AC48" i="13"/>
  <c r="AB245" i="13"/>
  <c r="AB95" i="13"/>
  <c r="AD165" i="10"/>
  <c r="AD166" i="10" s="1"/>
  <c r="AD171" i="10" s="1"/>
  <c r="AD193" i="10" s="1"/>
  <c r="AD194" i="10" s="1"/>
  <c r="AD162" i="10"/>
  <c r="AD163" i="10" s="1"/>
  <c r="AD170" i="10" s="1"/>
  <c r="AD184" i="10" s="1"/>
  <c r="AD185" i="10" s="1"/>
  <c r="AF144" i="10"/>
  <c r="AE145" i="10"/>
  <c r="AC83" i="13"/>
  <c r="AC84" i="13" s="1"/>
  <c r="AC94" i="13" s="1"/>
  <c r="AB206" i="13"/>
  <c r="AC194" i="13"/>
  <c r="AC195" i="13" s="1"/>
  <c r="AC206" i="13" s="1"/>
  <c r="AC234" i="13"/>
  <c r="AC245" i="13" s="1"/>
  <c r="AC273" i="13"/>
  <c r="AC284" i="13" s="1"/>
  <c r="AC56" i="13"/>
  <c r="AB283" i="13"/>
  <c r="AE148" i="13"/>
  <c r="AE149" i="13" s="1"/>
  <c r="AE182" i="13"/>
  <c r="AE155" i="13"/>
  <c r="AE166" i="13"/>
  <c r="AE158" i="13"/>
  <c r="AE156" i="13"/>
  <c r="AE159" i="13"/>
  <c r="AE168" i="13"/>
  <c r="AE167" i="13"/>
  <c r="AE126" i="13"/>
  <c r="AE134" i="13"/>
  <c r="AE125" i="13"/>
  <c r="J133" i="13"/>
  <c r="J71" i="14" s="1"/>
  <c r="J134" i="13"/>
  <c r="J81" i="14" s="1"/>
  <c r="AE96" i="13"/>
  <c r="AE285" i="13"/>
  <c r="AE246" i="13"/>
  <c r="AE207" i="13"/>
  <c r="AE135" i="13"/>
  <c r="AE133" i="13"/>
  <c r="AE123" i="13"/>
  <c r="AE122" i="13"/>
  <c r="AD225" i="13"/>
  <c r="AD226" i="13"/>
  <c r="AD222" i="13" s="1"/>
  <c r="AD223" i="13"/>
  <c r="AE220" i="13" s="1"/>
  <c r="AD227" i="13"/>
  <c r="AD273" i="13"/>
  <c r="AD284" i="13" s="1"/>
  <c r="AD262" i="13"/>
  <c r="AE259" i="13" s="1"/>
  <c r="AD264" i="13"/>
  <c r="AD265" i="13"/>
  <c r="AD261" i="13" s="1"/>
  <c r="AD115" i="13"/>
  <c r="AD111" i="13" s="1"/>
  <c r="AE20" i="13"/>
  <c r="AE15" i="13"/>
  <c r="AE32" i="13"/>
  <c r="AE19" i="13"/>
  <c r="AF7" i="13"/>
  <c r="AE260" i="13"/>
  <c r="AE266" i="13" s="1"/>
  <c r="AE221" i="13"/>
  <c r="AE71" i="13"/>
  <c r="AE110" i="13"/>
  <c r="AD76" i="13"/>
  <c r="AD72" i="13" s="1"/>
  <c r="AD187" i="13"/>
  <c r="AD183" i="13" s="1"/>
  <c r="Z206" i="13" l="1"/>
  <c r="Z95" i="13"/>
  <c r="AA188" i="13"/>
  <c r="AA194" i="13"/>
  <c r="AA195" i="13" s="1"/>
  <c r="AA197" i="13"/>
  <c r="AA198" i="13" s="1"/>
  <c r="AB184" i="13"/>
  <c r="AC181" i="13" s="1"/>
  <c r="AB186" i="13"/>
  <c r="Z205" i="13"/>
  <c r="AB73" i="13"/>
  <c r="AC70" i="13" s="1"/>
  <c r="AB75" i="13"/>
  <c r="AA77" i="13"/>
  <c r="AA86" i="13"/>
  <c r="AA87" i="13" s="1"/>
  <c r="AA83" i="13"/>
  <c r="AA84" i="13" s="1"/>
  <c r="Z94" i="13"/>
  <c r="AF272" i="13"/>
  <c r="AF233" i="13"/>
  <c r="AF275" i="13"/>
  <c r="AF236" i="13"/>
  <c r="M114" i="13"/>
  <c r="M112" i="13"/>
  <c r="N109" i="13" s="1"/>
  <c r="K133" i="13"/>
  <c r="K71" i="14" s="1"/>
  <c r="K134" i="13"/>
  <c r="K81" i="14" s="1"/>
  <c r="L116" i="13"/>
  <c r="L125" i="13"/>
  <c r="L126" i="13" s="1"/>
  <c r="L122" i="13"/>
  <c r="L123" i="13" s="1"/>
  <c r="AI101" i="10"/>
  <c r="AI115" i="10"/>
  <c r="AG192" i="10"/>
  <c r="AH121" i="10"/>
  <c r="AH122" i="10" s="1"/>
  <c r="AH126" i="10" s="1"/>
  <c r="AH192" i="10" s="1"/>
  <c r="AD47" i="13"/>
  <c r="AD48" i="13" s="1"/>
  <c r="AD56" i="13" s="1"/>
  <c r="AD197" i="13"/>
  <c r="AD198" i="13" s="1"/>
  <c r="AE21" i="13"/>
  <c r="AE47" i="13" s="1"/>
  <c r="AI103" i="10"/>
  <c r="AI107" i="10"/>
  <c r="AI109" i="10" s="1"/>
  <c r="AI108" i="10"/>
  <c r="AI127" i="10"/>
  <c r="AD83" i="13"/>
  <c r="AD84" i="13" s="1"/>
  <c r="AJ97" i="10"/>
  <c r="AI133" i="10"/>
  <c r="AI179" i="10"/>
  <c r="AH139" i="10"/>
  <c r="AH143" i="10"/>
  <c r="AH172" i="10"/>
  <c r="AH156" i="10"/>
  <c r="AC95" i="13"/>
  <c r="AG144" i="10"/>
  <c r="AF145" i="10"/>
  <c r="AE162" i="10"/>
  <c r="AE163" i="10" s="1"/>
  <c r="AE170" i="10" s="1"/>
  <c r="AE184" i="10" s="1"/>
  <c r="AE185" i="10" s="1"/>
  <c r="AE165" i="10"/>
  <c r="AE166" i="10" s="1"/>
  <c r="AE171" i="10" s="1"/>
  <c r="AE193" i="10" s="1"/>
  <c r="AE194" i="10" s="1"/>
  <c r="AC205" i="13"/>
  <c r="AD57" i="13"/>
  <c r="AD45" i="13"/>
  <c r="AD55" i="13" s="1"/>
  <c r="AC244" i="13"/>
  <c r="AC283" i="13"/>
  <c r="AD95" i="13"/>
  <c r="AD194" i="13"/>
  <c r="AD195" i="13" s="1"/>
  <c r="AD206" i="13" s="1"/>
  <c r="AD94" i="13"/>
  <c r="AD234" i="13"/>
  <c r="AD244" i="13" s="1"/>
  <c r="AD276" i="13"/>
  <c r="AD283" i="13"/>
  <c r="AD237" i="13"/>
  <c r="AD86" i="13"/>
  <c r="AD87" i="13" s="1"/>
  <c r="AE44" i="13"/>
  <c r="AE45" i="13" s="1"/>
  <c r="AF148" i="13"/>
  <c r="AF149" i="13" s="1"/>
  <c r="AF182" i="13"/>
  <c r="AF159" i="13"/>
  <c r="AF168" i="13"/>
  <c r="AF156" i="13"/>
  <c r="AF166" i="13"/>
  <c r="AF158" i="13"/>
  <c r="AF155" i="13"/>
  <c r="AF167" i="13"/>
  <c r="AF125" i="13"/>
  <c r="AF134" i="13"/>
  <c r="AF126" i="13"/>
  <c r="AF285" i="13"/>
  <c r="AF207" i="13"/>
  <c r="AF96" i="13"/>
  <c r="AF246" i="13"/>
  <c r="AF123" i="13"/>
  <c r="AF133" i="13"/>
  <c r="AF122" i="13"/>
  <c r="AF135" i="13"/>
  <c r="AE76" i="13"/>
  <c r="AE72" i="13" s="1"/>
  <c r="AE187" i="13"/>
  <c r="AE183" i="13" s="1"/>
  <c r="AE223" i="13"/>
  <c r="AF220" i="13" s="1"/>
  <c r="AE227" i="13"/>
  <c r="AE225" i="13"/>
  <c r="AE226" i="13"/>
  <c r="AE222" i="13" s="1"/>
  <c r="AF20" i="13"/>
  <c r="AG7" i="13"/>
  <c r="AF32" i="13"/>
  <c r="AF19" i="13"/>
  <c r="AF21" i="13" s="1"/>
  <c r="AF15" i="13"/>
  <c r="AF71" i="13"/>
  <c r="AF221" i="13"/>
  <c r="AF260" i="13"/>
  <c r="AF266" i="13" s="1"/>
  <c r="AF110" i="13"/>
  <c r="AE115" i="13"/>
  <c r="AE111" i="13" s="1"/>
  <c r="AE264" i="13"/>
  <c r="AE265" i="13"/>
  <c r="AE261" i="13" s="1"/>
  <c r="AE262" i="13"/>
  <c r="AF259" i="13" s="1"/>
  <c r="AA206" i="13" l="1"/>
  <c r="AA95" i="13"/>
  <c r="AA94" i="13"/>
  <c r="AB197" i="13"/>
  <c r="AB198" i="13" s="1"/>
  <c r="AB188" i="13"/>
  <c r="AC75" i="13"/>
  <c r="AC77" i="13" s="1"/>
  <c r="AC73" i="13"/>
  <c r="AD70" i="13" s="1"/>
  <c r="AB86" i="13"/>
  <c r="AB87" i="13" s="1"/>
  <c r="AB77" i="13"/>
  <c r="AC186" i="13"/>
  <c r="AC188" i="13" s="1"/>
  <c r="AC184" i="13"/>
  <c r="AD181" i="13" s="1"/>
  <c r="AA205" i="13"/>
  <c r="AG233" i="13"/>
  <c r="AG272" i="13"/>
  <c r="AG236" i="13"/>
  <c r="AG275" i="13"/>
  <c r="L134" i="13"/>
  <c r="L81" i="14" s="1"/>
  <c r="L133" i="13"/>
  <c r="L71" i="14" s="1"/>
  <c r="M116" i="13"/>
  <c r="M125" i="13"/>
  <c r="M126" i="13" s="1"/>
  <c r="M122" i="13"/>
  <c r="M123" i="13" s="1"/>
  <c r="N114" i="13"/>
  <c r="N112" i="13"/>
  <c r="O109" i="13" s="1"/>
  <c r="AE57" i="13"/>
  <c r="AJ115" i="10"/>
  <c r="AJ101" i="10"/>
  <c r="AH183" i="10"/>
  <c r="AI121" i="10"/>
  <c r="AI122" i="10" s="1"/>
  <c r="AI126" i="10" s="1"/>
  <c r="AI192" i="10" s="1"/>
  <c r="AJ108" i="10"/>
  <c r="AJ127" i="10"/>
  <c r="AJ107" i="10"/>
  <c r="AJ103" i="10"/>
  <c r="AJ109" i="10"/>
  <c r="AF47" i="13"/>
  <c r="AE55" i="13"/>
  <c r="AE48" i="13"/>
  <c r="AE273" i="13"/>
  <c r="AE283" i="13" s="1"/>
  <c r="AE83" i="13"/>
  <c r="AE84" i="13" s="1"/>
  <c r="AE95" i="13" s="1"/>
  <c r="AE194" i="13"/>
  <c r="AE195" i="13" s="1"/>
  <c r="AK97" i="10"/>
  <c r="AJ179" i="10"/>
  <c r="AJ133" i="10"/>
  <c r="AI139" i="10"/>
  <c r="AI143" i="10"/>
  <c r="AI172" i="10"/>
  <c r="AI156" i="10"/>
  <c r="AD205" i="13"/>
  <c r="AE206" i="13"/>
  <c r="AG145" i="10"/>
  <c r="AH144" i="10"/>
  <c r="AF162" i="10"/>
  <c r="AF163" i="10" s="1"/>
  <c r="AF165" i="10"/>
  <c r="AF166" i="10" s="1"/>
  <c r="AF171" i="10"/>
  <c r="AF193" i="10" s="1"/>
  <c r="AF194" i="10" s="1"/>
  <c r="AF170" i="10"/>
  <c r="AF184" i="10" s="1"/>
  <c r="AF185" i="10" s="1"/>
  <c r="AD245" i="13"/>
  <c r="AE276" i="13"/>
  <c r="AE205" i="13"/>
  <c r="AF44" i="13"/>
  <c r="AF57" i="13" s="1"/>
  <c r="AE237" i="13"/>
  <c r="AE234" i="13"/>
  <c r="AE244" i="13" s="1"/>
  <c r="AE197" i="13"/>
  <c r="AE198" i="13" s="1"/>
  <c r="AE56" i="13"/>
  <c r="AE86" i="13"/>
  <c r="AE87" i="13" s="1"/>
  <c r="AG148" i="13"/>
  <c r="AG149" i="13" s="1"/>
  <c r="AG182" i="13"/>
  <c r="AG158" i="13"/>
  <c r="AG155" i="13"/>
  <c r="AG156" i="13"/>
  <c r="AG159" i="13"/>
  <c r="AG168" i="13"/>
  <c r="AG167" i="13"/>
  <c r="AG166" i="13"/>
  <c r="AG134" i="13"/>
  <c r="AG126" i="13"/>
  <c r="AG125" i="13"/>
  <c r="AG96" i="13"/>
  <c r="AG285" i="13"/>
  <c r="AG207" i="13"/>
  <c r="AG246" i="13"/>
  <c r="AG135" i="13"/>
  <c r="AG133" i="13"/>
  <c r="AG123" i="13"/>
  <c r="AG122" i="13"/>
  <c r="AF76" i="13"/>
  <c r="AF72" i="13" s="1"/>
  <c r="AF115" i="13"/>
  <c r="AF111" i="13" s="1"/>
  <c r="AF265" i="13"/>
  <c r="AF261" i="13" s="1"/>
  <c r="AF262" i="13"/>
  <c r="AG259" i="13" s="1"/>
  <c r="AF264" i="13"/>
  <c r="AF223" i="13"/>
  <c r="AG220" i="13" s="1"/>
  <c r="AF225" i="13"/>
  <c r="AF227" i="13"/>
  <c r="AF226" i="13"/>
  <c r="AF222" i="13" s="1"/>
  <c r="AF187" i="13"/>
  <c r="AF183" i="13" s="1"/>
  <c r="AH7" i="13"/>
  <c r="AG19" i="13"/>
  <c r="AG21" i="13" s="1"/>
  <c r="AG15" i="13"/>
  <c r="AG32" i="13"/>
  <c r="AG20" i="13"/>
  <c r="AG260" i="13"/>
  <c r="AG266" i="13" s="1"/>
  <c r="AG71" i="13"/>
  <c r="AG221" i="13"/>
  <c r="AG110" i="13"/>
  <c r="AD186" i="13" l="1"/>
  <c r="AD188" i="13" s="1"/>
  <c r="AD184" i="13"/>
  <c r="AE181" i="13" s="1"/>
  <c r="AD75" i="13"/>
  <c r="AD77" i="13" s="1"/>
  <c r="AD73" i="13"/>
  <c r="AE70" i="13" s="1"/>
  <c r="AH272" i="13"/>
  <c r="AH275" i="13"/>
  <c r="AH233" i="13"/>
  <c r="AH236" i="13"/>
  <c r="N116" i="13"/>
  <c r="N122" i="13"/>
  <c r="N123" i="13" s="1"/>
  <c r="N125" i="13"/>
  <c r="N126" i="13" s="1"/>
  <c r="O114" i="13"/>
  <c r="O112" i="13"/>
  <c r="P109" i="13" s="1"/>
  <c r="M134" i="13"/>
  <c r="M81" i="14" s="1"/>
  <c r="M133" i="13"/>
  <c r="M71" i="14" s="1"/>
  <c r="AK115" i="10"/>
  <c r="AK101" i="10"/>
  <c r="AI183" i="10"/>
  <c r="AE94" i="13"/>
  <c r="AJ121" i="10"/>
  <c r="AJ122" i="10" s="1"/>
  <c r="AJ126" i="10" s="1"/>
  <c r="AJ183" i="10" s="1"/>
  <c r="AK127" i="10"/>
  <c r="AK107" i="10"/>
  <c r="AK109" i="10" s="1"/>
  <c r="AK103" i="10"/>
  <c r="AK108" i="10"/>
  <c r="AE284" i="13"/>
  <c r="AF48" i="13"/>
  <c r="AL97" i="10"/>
  <c r="AK179" i="10"/>
  <c r="AK133" i="10"/>
  <c r="AJ172" i="10"/>
  <c r="AJ156" i="10"/>
  <c r="AJ139" i="10"/>
  <c r="AJ143" i="10"/>
  <c r="AG170" i="10"/>
  <c r="AG184" i="10" s="1"/>
  <c r="AG185" i="10" s="1"/>
  <c r="AG162" i="10"/>
  <c r="AG163" i="10" s="1"/>
  <c r="AG165" i="10"/>
  <c r="AG166" i="10" s="1"/>
  <c r="AG171" i="10"/>
  <c r="AG193" i="10" s="1"/>
  <c r="AG194" i="10" s="1"/>
  <c r="AI144" i="10"/>
  <c r="AH145" i="10"/>
  <c r="AF45" i="13"/>
  <c r="AF55" i="13" s="1"/>
  <c r="AF194" i="13"/>
  <c r="AF195" i="13" s="1"/>
  <c r="AF205" i="13" s="1"/>
  <c r="AF234" i="13"/>
  <c r="AF244" i="13" s="1"/>
  <c r="AF276" i="13"/>
  <c r="AF273" i="13"/>
  <c r="AF284" i="13" s="1"/>
  <c r="AG44" i="13"/>
  <c r="AF237" i="13"/>
  <c r="AF83" i="13"/>
  <c r="AF84" i="13" s="1"/>
  <c r="AF94" i="13" s="1"/>
  <c r="AE245" i="13"/>
  <c r="AG47" i="13"/>
  <c r="AF56" i="13"/>
  <c r="AH148" i="13"/>
  <c r="AH149" i="13" s="1"/>
  <c r="AH182" i="13"/>
  <c r="AH168" i="13"/>
  <c r="AH156" i="13"/>
  <c r="AH166" i="13"/>
  <c r="AH158" i="13"/>
  <c r="AH167" i="13"/>
  <c r="AH159" i="13"/>
  <c r="AH155" i="13"/>
  <c r="AH125" i="13"/>
  <c r="AH126" i="13"/>
  <c r="AH134" i="13"/>
  <c r="AH285" i="13"/>
  <c r="AH207" i="13"/>
  <c r="AH96" i="13"/>
  <c r="AH246" i="13"/>
  <c r="AH135" i="13"/>
  <c r="AH133" i="13"/>
  <c r="AH123" i="13"/>
  <c r="AH122" i="13"/>
  <c r="AG187" i="13"/>
  <c r="AG183" i="13" s="1"/>
  <c r="AG265" i="13"/>
  <c r="AG261" i="13" s="1"/>
  <c r="AG262" i="13"/>
  <c r="AH259" i="13" s="1"/>
  <c r="AG264" i="13"/>
  <c r="AG273" i="13"/>
  <c r="AH32" i="13"/>
  <c r="AI7" i="13"/>
  <c r="AH19" i="13"/>
  <c r="AH15" i="13"/>
  <c r="AH20" i="13"/>
  <c r="AH221" i="13"/>
  <c r="AH260" i="13"/>
  <c r="AH266" i="13" s="1"/>
  <c r="AH71" i="13"/>
  <c r="AH110" i="13"/>
  <c r="AG226" i="13"/>
  <c r="AG222" i="13" s="1"/>
  <c r="AG227" i="13"/>
  <c r="AG223" i="13"/>
  <c r="AH220" i="13" s="1"/>
  <c r="AG225" i="13"/>
  <c r="AG115" i="13"/>
  <c r="AG111" i="13" s="1"/>
  <c r="AG76" i="13"/>
  <c r="AG72" i="13" s="1"/>
  <c r="AE186" i="13" l="1"/>
  <c r="AE188" i="13" s="1"/>
  <c r="AE184" i="13"/>
  <c r="AF181" i="13" s="1"/>
  <c r="AE73" i="13"/>
  <c r="AF70" i="13" s="1"/>
  <c r="AE75" i="13"/>
  <c r="AE77" i="13" s="1"/>
  <c r="AG48" i="13"/>
  <c r="AG56" i="13" s="1"/>
  <c r="AI275" i="13"/>
  <c r="AI272" i="13"/>
  <c r="AI236" i="13"/>
  <c r="AI233" i="13"/>
  <c r="N134" i="13"/>
  <c r="N81" i="14" s="1"/>
  <c r="N133" i="13"/>
  <c r="N71" i="14" s="1"/>
  <c r="P112" i="13"/>
  <c r="Q109" i="13" s="1"/>
  <c r="P114" i="13"/>
  <c r="O116" i="13"/>
  <c r="O125" i="13"/>
  <c r="O126" i="13" s="1"/>
  <c r="O122" i="13"/>
  <c r="O123" i="13" s="1"/>
  <c r="AL115" i="10"/>
  <c r="AL101" i="10"/>
  <c r="AJ192" i="10"/>
  <c r="AK121" i="10"/>
  <c r="AK122" i="10" s="1"/>
  <c r="AK126" i="10" s="1"/>
  <c r="AK183" i="10" s="1"/>
  <c r="AL109" i="10"/>
  <c r="AL108" i="10"/>
  <c r="AL103" i="10"/>
  <c r="AL127" i="10"/>
  <c r="AL107" i="10"/>
  <c r="AL121" i="10"/>
  <c r="AL122" i="10" s="1"/>
  <c r="AL126" i="10" s="1"/>
  <c r="AH21" i="13"/>
  <c r="AM97" i="10"/>
  <c r="AL133" i="10"/>
  <c r="AL179" i="10"/>
  <c r="AK172" i="10"/>
  <c r="AK156" i="10"/>
  <c r="AK143" i="10"/>
  <c r="AK139" i="10"/>
  <c r="AJ144" i="10"/>
  <c r="AI145" i="10"/>
  <c r="AH165" i="10"/>
  <c r="AH166" i="10" s="1"/>
  <c r="AH171" i="10" s="1"/>
  <c r="AH193" i="10" s="1"/>
  <c r="AH194" i="10" s="1"/>
  <c r="AH170" i="10"/>
  <c r="AH184" i="10" s="1"/>
  <c r="AH185" i="10" s="1"/>
  <c r="AH162" i="10"/>
  <c r="AH163" i="10" s="1"/>
  <c r="AF283" i="13"/>
  <c r="AF95" i="13"/>
  <c r="AG57" i="13"/>
  <c r="AG94" i="13"/>
  <c r="AG45" i="13"/>
  <c r="AG55" i="13" s="1"/>
  <c r="AF206" i="13"/>
  <c r="AF245" i="13"/>
  <c r="AG205" i="13"/>
  <c r="AG234" i="13"/>
  <c r="AG245" i="13" s="1"/>
  <c r="AG237" i="13"/>
  <c r="AH44" i="13"/>
  <c r="AG95" i="13"/>
  <c r="AG86" i="13"/>
  <c r="AG87" i="13" s="1"/>
  <c r="AG284" i="13"/>
  <c r="AG283" i="13"/>
  <c r="AG276" i="13"/>
  <c r="AH47" i="13"/>
  <c r="AG197" i="13"/>
  <c r="AG198" i="13" s="1"/>
  <c r="AG206" i="13"/>
  <c r="AI148" i="13"/>
  <c r="AI149" i="13" s="1"/>
  <c r="AI182" i="13"/>
  <c r="AI167" i="13"/>
  <c r="AI156" i="13"/>
  <c r="AI155" i="13"/>
  <c r="AI159" i="13"/>
  <c r="AI168" i="13"/>
  <c r="AI166" i="13"/>
  <c r="AI158" i="13"/>
  <c r="AI126" i="13"/>
  <c r="AI125" i="13"/>
  <c r="AI134" i="13"/>
  <c r="AI285" i="13"/>
  <c r="AI246" i="13"/>
  <c r="AI207" i="13"/>
  <c r="AI96" i="13"/>
  <c r="AI135" i="13"/>
  <c r="AI133" i="13"/>
  <c r="AI123" i="13"/>
  <c r="AI122" i="13"/>
  <c r="AH187" i="13"/>
  <c r="AH183" i="13" s="1"/>
  <c r="AH76" i="13"/>
  <c r="AH72" i="13" s="1"/>
  <c r="AJ7" i="13"/>
  <c r="AI20" i="13"/>
  <c r="AI15" i="13"/>
  <c r="AI19" i="13"/>
  <c r="AI32" i="13"/>
  <c r="AI221" i="13"/>
  <c r="AI260" i="13"/>
  <c r="AI266" i="13" s="1"/>
  <c r="AI71" i="13"/>
  <c r="AI110" i="13"/>
  <c r="AH226" i="13"/>
  <c r="AH222" i="13" s="1"/>
  <c r="AH223" i="13"/>
  <c r="AI220" i="13" s="1"/>
  <c r="AH225" i="13"/>
  <c r="AH227" i="13"/>
  <c r="AH234" i="13" s="1"/>
  <c r="AH262" i="13"/>
  <c r="AI259" i="13" s="1"/>
  <c r="AH265" i="13"/>
  <c r="AH261" i="13" s="1"/>
  <c r="AH264" i="13"/>
  <c r="AH115" i="13"/>
  <c r="AH111" i="13" s="1"/>
  <c r="AF186" i="13" l="1"/>
  <c r="AF184" i="13"/>
  <c r="AG181" i="13" s="1"/>
  <c r="AF75" i="13"/>
  <c r="AF73" i="13"/>
  <c r="AG70" i="13" s="1"/>
  <c r="AJ272" i="13"/>
  <c r="AJ233" i="13"/>
  <c r="AJ236" i="13"/>
  <c r="AJ275" i="13"/>
  <c r="O134" i="13"/>
  <c r="O81" i="14" s="1"/>
  <c r="O133" i="13"/>
  <c r="O71" i="14" s="1"/>
  <c r="Q114" i="13"/>
  <c r="Q112" i="13"/>
  <c r="R109" i="13" s="1"/>
  <c r="P116" i="13"/>
  <c r="P125" i="13"/>
  <c r="P126" i="13" s="1"/>
  <c r="P122" i="13"/>
  <c r="P123" i="13" s="1"/>
  <c r="AM101" i="10"/>
  <c r="AM115" i="10"/>
  <c r="AK192" i="10"/>
  <c r="AI21" i="13"/>
  <c r="AM103" i="10"/>
  <c r="AM108" i="10"/>
  <c r="AM127" i="10"/>
  <c r="AM107" i="10"/>
  <c r="AM109" i="10" s="1"/>
  <c r="AL192" i="10"/>
  <c r="AL183" i="10"/>
  <c r="AL172" i="10"/>
  <c r="AL143" i="10"/>
  <c r="AL139" i="10"/>
  <c r="AL156" i="10"/>
  <c r="AN97" i="10"/>
  <c r="AM133" i="10"/>
  <c r="AM179" i="10"/>
  <c r="AK7" i="13"/>
  <c r="AG244" i="13"/>
  <c r="AI165" i="10"/>
  <c r="AI166" i="10" s="1"/>
  <c r="AI171" i="10" s="1"/>
  <c r="AI193" i="10" s="1"/>
  <c r="AI194" i="10" s="1"/>
  <c r="AI162" i="10"/>
  <c r="AI163" i="10" s="1"/>
  <c r="AI170" i="10" s="1"/>
  <c r="AI184" i="10" s="1"/>
  <c r="AI185" i="10" s="1"/>
  <c r="AK144" i="10"/>
  <c r="AJ145" i="10"/>
  <c r="AH194" i="13"/>
  <c r="AH195" i="13" s="1"/>
  <c r="AH206" i="13" s="1"/>
  <c r="AH83" i="13"/>
  <c r="AH84" i="13" s="1"/>
  <c r="AH94" i="13" s="1"/>
  <c r="AI47" i="13"/>
  <c r="AI44" i="13"/>
  <c r="AI57" i="13" s="1"/>
  <c r="AH57" i="13"/>
  <c r="AH48" i="13"/>
  <c r="AH56" i="13" s="1"/>
  <c r="AH45" i="13"/>
  <c r="AH55" i="13" s="1"/>
  <c r="AH237" i="13"/>
  <c r="AH276" i="13"/>
  <c r="AH273" i="13"/>
  <c r="AH284" i="13" s="1"/>
  <c r="AH245" i="13"/>
  <c r="AH244" i="13"/>
  <c r="AJ148" i="13"/>
  <c r="AJ149" i="13" s="1"/>
  <c r="AJ182" i="13"/>
  <c r="AJ166" i="13"/>
  <c r="AJ167" i="13"/>
  <c r="AJ158" i="13"/>
  <c r="AJ155" i="13"/>
  <c r="AJ159" i="13"/>
  <c r="AJ168" i="13"/>
  <c r="AJ156" i="13"/>
  <c r="AJ126" i="13"/>
  <c r="AJ125" i="13"/>
  <c r="AJ134" i="13"/>
  <c r="AJ246" i="13"/>
  <c r="AJ285" i="13"/>
  <c r="AJ207" i="13"/>
  <c r="AJ96" i="13"/>
  <c r="AJ133" i="13"/>
  <c r="AJ122" i="13"/>
  <c r="AJ135" i="13"/>
  <c r="AJ123" i="13"/>
  <c r="AI76" i="13"/>
  <c r="AI72" i="13" s="1"/>
  <c r="AJ32" i="13"/>
  <c r="AJ19" i="13"/>
  <c r="AJ20" i="13"/>
  <c r="AJ15" i="13"/>
  <c r="AJ260" i="13"/>
  <c r="AJ266" i="13" s="1"/>
  <c r="AJ71" i="13"/>
  <c r="AJ221" i="13"/>
  <c r="AJ110" i="13"/>
  <c r="AI115" i="13"/>
  <c r="AI111" i="13" s="1"/>
  <c r="AI187" i="13"/>
  <c r="AI183" i="13" s="1"/>
  <c r="AI225" i="13"/>
  <c r="AI226" i="13"/>
  <c r="AI222" i="13" s="1"/>
  <c r="AI227" i="13"/>
  <c r="AI234" i="13" s="1"/>
  <c r="AI245" i="13" s="1"/>
  <c r="AI223" i="13"/>
  <c r="AJ220" i="13" s="1"/>
  <c r="AI262" i="13"/>
  <c r="AJ259" i="13" s="1"/>
  <c r="AI264" i="13"/>
  <c r="AI273" i="13"/>
  <c r="AI265" i="13"/>
  <c r="AI261" i="13" s="1"/>
  <c r="AG184" i="13" l="1"/>
  <c r="AH181" i="13" s="1"/>
  <c r="AG186" i="13"/>
  <c r="AF86" i="13"/>
  <c r="AF87" i="13" s="1"/>
  <c r="AF77" i="13"/>
  <c r="AF197" i="13"/>
  <c r="AF198" i="13" s="1"/>
  <c r="AF188" i="13"/>
  <c r="AG75" i="13"/>
  <c r="AG73" i="13"/>
  <c r="AH70" i="13" s="1"/>
  <c r="AK236" i="13"/>
  <c r="AK275" i="13"/>
  <c r="AK272" i="13"/>
  <c r="AK233" i="13"/>
  <c r="AJ21" i="13"/>
  <c r="D26" i="13"/>
  <c r="P133" i="13"/>
  <c r="P71" i="14" s="1"/>
  <c r="P134" i="13"/>
  <c r="P81" i="14" s="1"/>
  <c r="Q116" i="13"/>
  <c r="Q125" i="13"/>
  <c r="Q126" i="13" s="1"/>
  <c r="Q122" i="13"/>
  <c r="Q123" i="13" s="1"/>
  <c r="R112" i="13"/>
  <c r="S109" i="13" s="1"/>
  <c r="R114" i="13"/>
  <c r="AN115" i="10"/>
  <c r="AN101" i="10"/>
  <c r="AM121" i="10"/>
  <c r="AM122" i="10" s="1"/>
  <c r="AM126" i="10" s="1"/>
  <c r="AM192" i="10" s="1"/>
  <c r="AN108" i="10"/>
  <c r="AN103" i="10"/>
  <c r="AN127" i="10"/>
  <c r="AN107" i="10"/>
  <c r="AN109" i="10" s="1"/>
  <c r="AK20" i="13"/>
  <c r="AO97" i="10"/>
  <c r="AN179" i="10"/>
  <c r="AN133" i="10"/>
  <c r="AM139" i="10"/>
  <c r="AM172" i="10"/>
  <c r="AM156" i="10"/>
  <c r="AM143" i="10"/>
  <c r="AK19" i="13"/>
  <c r="AL7" i="13"/>
  <c r="AK15" i="13"/>
  <c r="AK32" i="13"/>
  <c r="AK148" i="13"/>
  <c r="AK149" i="13" s="1"/>
  <c r="AK167" i="13"/>
  <c r="AK155" i="13"/>
  <c r="AK168" i="13"/>
  <c r="AK158" i="13"/>
  <c r="AK182" i="13"/>
  <c r="AK207" i="13"/>
  <c r="AK166" i="13"/>
  <c r="AK159" i="13"/>
  <c r="AK156" i="13"/>
  <c r="AK221" i="13"/>
  <c r="AK126" i="13"/>
  <c r="AK285" i="13"/>
  <c r="AK110" i="13"/>
  <c r="AK122" i="13"/>
  <c r="AK135" i="13"/>
  <c r="AK246" i="13"/>
  <c r="AK125" i="13"/>
  <c r="AK134" i="13"/>
  <c r="AK71" i="13"/>
  <c r="AK96" i="13"/>
  <c r="AK260" i="13"/>
  <c r="AK266" i="13" s="1"/>
  <c r="AK123" i="13"/>
  <c r="AK133" i="13"/>
  <c r="AI45" i="13"/>
  <c r="AI55" i="13" s="1"/>
  <c r="AI48" i="13"/>
  <c r="AK21" i="13"/>
  <c r="AK145" i="10"/>
  <c r="AL144" i="10"/>
  <c r="AJ165" i="10"/>
  <c r="AJ166" i="10" s="1"/>
  <c r="AJ162" i="10"/>
  <c r="AJ163" i="10" s="1"/>
  <c r="AJ170" i="10" s="1"/>
  <c r="AJ184" i="10" s="1"/>
  <c r="AJ185" i="10" s="1"/>
  <c r="AJ171" i="10"/>
  <c r="AJ193" i="10" s="1"/>
  <c r="AJ194" i="10" s="1"/>
  <c r="AH205" i="13"/>
  <c r="AI206" i="13"/>
  <c r="AH95" i="13"/>
  <c r="AI283" i="13"/>
  <c r="AI284" i="13"/>
  <c r="AI197" i="13"/>
  <c r="AI198" i="13" s="1"/>
  <c r="AI83" i="13"/>
  <c r="AI84" i="13" s="1"/>
  <c r="AI94" i="13" s="1"/>
  <c r="AI56" i="13"/>
  <c r="AI276" i="13"/>
  <c r="AJ47" i="13"/>
  <c r="AJ44" i="13"/>
  <c r="AJ57" i="13" s="1"/>
  <c r="AI205" i="13"/>
  <c r="AH283" i="13"/>
  <c r="AI244" i="13"/>
  <c r="AI237" i="13"/>
  <c r="AJ115" i="13"/>
  <c r="AJ111" i="13" s="1"/>
  <c r="AJ76" i="13"/>
  <c r="AJ72" i="13" s="1"/>
  <c r="AJ187" i="13"/>
  <c r="AJ183" i="13" s="1"/>
  <c r="AJ226" i="13"/>
  <c r="AJ222" i="13" s="1"/>
  <c r="AJ227" i="13"/>
  <c r="AJ225" i="13"/>
  <c r="AJ223" i="13"/>
  <c r="AK220" i="13" s="1"/>
  <c r="AJ264" i="13"/>
  <c r="AJ262" i="13"/>
  <c r="AK259" i="13" s="1"/>
  <c r="AJ265" i="13"/>
  <c r="AJ261" i="13" s="1"/>
  <c r="AG194" i="13" l="1"/>
  <c r="AG195" i="13" s="1"/>
  <c r="AG188" i="13"/>
  <c r="AG83" i="13"/>
  <c r="AG84" i="13" s="1"/>
  <c r="AG77" i="13"/>
  <c r="AH184" i="13"/>
  <c r="AI181" i="13" s="1"/>
  <c r="AH186" i="13"/>
  <c r="AH75" i="13"/>
  <c r="AH73" i="13"/>
  <c r="AI70" i="13" s="1"/>
  <c r="D272" i="13"/>
  <c r="D273" i="13" s="1"/>
  <c r="AL275" i="13"/>
  <c r="AL233" i="13"/>
  <c r="AL272" i="13"/>
  <c r="AL236" i="13"/>
  <c r="AL20" i="13"/>
  <c r="R116" i="13"/>
  <c r="R133" i="13" s="1"/>
  <c r="R71" i="14" s="1"/>
  <c r="R122" i="13"/>
  <c r="R123" i="13" s="1"/>
  <c r="R125" i="13"/>
  <c r="R126" i="13" s="1"/>
  <c r="Q134" i="13"/>
  <c r="Q81" i="14" s="1"/>
  <c r="Q133" i="13"/>
  <c r="Q71" i="14" s="1"/>
  <c r="S114" i="13"/>
  <c r="S112" i="13"/>
  <c r="T109" i="13" s="1"/>
  <c r="AO115" i="10"/>
  <c r="AO101" i="10"/>
  <c r="AM183" i="10"/>
  <c r="AN121" i="10"/>
  <c r="AN122" i="10" s="1"/>
  <c r="AN126" i="10" s="1"/>
  <c r="AN192" i="10" s="1"/>
  <c r="AO127" i="10"/>
  <c r="AO107" i="10"/>
  <c r="AO108" i="10"/>
  <c r="AO103" i="10"/>
  <c r="AO109" i="10"/>
  <c r="AJ45" i="13"/>
  <c r="AJ55" i="13" s="1"/>
  <c r="AK265" i="13"/>
  <c r="AK261" i="13" s="1"/>
  <c r="AK264" i="13"/>
  <c r="AK262" i="13"/>
  <c r="AL259" i="13" s="1"/>
  <c r="AK115" i="13"/>
  <c r="AK111" i="13" s="1"/>
  <c r="AK187" i="13"/>
  <c r="AK183" i="13" s="1"/>
  <c r="AN172" i="10"/>
  <c r="AN139" i="10"/>
  <c r="AN143" i="10"/>
  <c r="AN156" i="10"/>
  <c r="AJ48" i="13"/>
  <c r="AJ56" i="13" s="1"/>
  <c r="AK227" i="13"/>
  <c r="AK226" i="13"/>
  <c r="AK222" i="13" s="1"/>
  <c r="AK223" i="13"/>
  <c r="AL220" i="13" s="1"/>
  <c r="AK225" i="13"/>
  <c r="AP97" i="10"/>
  <c r="AO179" i="10"/>
  <c r="AO133" i="10"/>
  <c r="AK76" i="13"/>
  <c r="AK72" i="13" s="1"/>
  <c r="AM7" i="13"/>
  <c r="AL15" i="13"/>
  <c r="AL19" i="13"/>
  <c r="AL32" i="13"/>
  <c r="AL158" i="13"/>
  <c r="AL182" i="13"/>
  <c r="AL207" i="13"/>
  <c r="AL159" i="13"/>
  <c r="AL148" i="13"/>
  <c r="AL149" i="13" s="1"/>
  <c r="AL167" i="13"/>
  <c r="AL168" i="13"/>
  <c r="AL156" i="13"/>
  <c r="AL155" i="13"/>
  <c r="AL166" i="13"/>
  <c r="AL71" i="13"/>
  <c r="AL285" i="13"/>
  <c r="AL122" i="13"/>
  <c r="AL125" i="13"/>
  <c r="AL135" i="13"/>
  <c r="AL96" i="13"/>
  <c r="AL260" i="13"/>
  <c r="AL266" i="13" s="1"/>
  <c r="AL134" i="13"/>
  <c r="AL110" i="13"/>
  <c r="AL126" i="13"/>
  <c r="AL246" i="13"/>
  <c r="AL221" i="13"/>
  <c r="AL123" i="13"/>
  <c r="AL133" i="13"/>
  <c r="AL21" i="13"/>
  <c r="AK237" i="13"/>
  <c r="AK86" i="13"/>
  <c r="AK87" i="13" s="1"/>
  <c r="AK47" i="13"/>
  <c r="AK276" i="13"/>
  <c r="AK83" i="13"/>
  <c r="AK84" i="13" s="1"/>
  <c r="AK95" i="13" s="1"/>
  <c r="AK44" i="13"/>
  <c r="AK234" i="13"/>
  <c r="AK244" i="13" s="1"/>
  <c r="AK273" i="13"/>
  <c r="AK284" i="13" s="1"/>
  <c r="AK165" i="10"/>
  <c r="AK166" i="10" s="1"/>
  <c r="AK171" i="10" s="1"/>
  <c r="AK193" i="10" s="1"/>
  <c r="AK194" i="10" s="1"/>
  <c r="AK162" i="10"/>
  <c r="AK163" i="10" s="1"/>
  <c r="AK170" i="10" s="1"/>
  <c r="AK184" i="10" s="1"/>
  <c r="AK185" i="10" s="1"/>
  <c r="AL145" i="10"/>
  <c r="AM144" i="10"/>
  <c r="AJ194" i="13"/>
  <c r="AJ195" i="13" s="1"/>
  <c r="AJ206" i="13" s="1"/>
  <c r="AI95" i="13"/>
  <c r="AJ95" i="13"/>
  <c r="AJ94" i="13"/>
  <c r="AJ237" i="13"/>
  <c r="AJ273" i="13"/>
  <c r="AJ283" i="13" s="1"/>
  <c r="AJ86" i="13"/>
  <c r="AJ87" i="13" s="1"/>
  <c r="AJ276" i="13"/>
  <c r="AJ234" i="13"/>
  <c r="AJ245" i="13" s="1"/>
  <c r="D155" i="13"/>
  <c r="D156" i="13" s="1"/>
  <c r="D167" i="13" s="1"/>
  <c r="D122" i="13"/>
  <c r="D123" i="13" s="1"/>
  <c r="D234" i="13"/>
  <c r="D83" i="13"/>
  <c r="D84" i="13" s="1"/>
  <c r="D94" i="13" s="1"/>
  <c r="D44" i="13"/>
  <c r="D194" i="13"/>
  <c r="D195" i="13" s="1"/>
  <c r="AH197" i="13" l="1"/>
  <c r="AH198" i="13" s="1"/>
  <c r="AH188" i="13"/>
  <c r="AH86" i="13"/>
  <c r="AH87" i="13" s="1"/>
  <c r="AH77" i="13"/>
  <c r="AI186" i="13"/>
  <c r="AI184" i="13"/>
  <c r="AJ181" i="13" s="1"/>
  <c r="AI73" i="13"/>
  <c r="AJ70" i="13" s="1"/>
  <c r="AI75" i="13"/>
  <c r="AM236" i="13"/>
  <c r="AM275" i="13"/>
  <c r="AM272" i="13"/>
  <c r="AM233" i="13"/>
  <c r="D134" i="13"/>
  <c r="D81" i="14" s="1"/>
  <c r="D133" i="13"/>
  <c r="S125" i="13"/>
  <c r="S126" i="13" s="1"/>
  <c r="S116" i="13"/>
  <c r="T112" i="13"/>
  <c r="U109" i="13" s="1"/>
  <c r="T114" i="13"/>
  <c r="R134" i="13"/>
  <c r="R81" i="14" s="1"/>
  <c r="AP101" i="10"/>
  <c r="AP115" i="10"/>
  <c r="AN183" i="10"/>
  <c r="AK194" i="13"/>
  <c r="AK195" i="13" s="1"/>
  <c r="AK205" i="13" s="1"/>
  <c r="AO121" i="10"/>
  <c r="AO122" i="10" s="1"/>
  <c r="AO126" i="10" s="1"/>
  <c r="AO192" i="10" s="1"/>
  <c r="AP103" i="10"/>
  <c r="AP127" i="10"/>
  <c r="AP107" i="10"/>
  <c r="AP109" i="10" s="1"/>
  <c r="AP108" i="10"/>
  <c r="AL115" i="13"/>
  <c r="AL111" i="13" s="1"/>
  <c r="AL76" i="13"/>
  <c r="AL72" i="13" s="1"/>
  <c r="AM19" i="13"/>
  <c r="AM15" i="13"/>
  <c r="AM32" i="13"/>
  <c r="AN7" i="13"/>
  <c r="AM166" i="13"/>
  <c r="AM158" i="13"/>
  <c r="AM182" i="13"/>
  <c r="AM168" i="13"/>
  <c r="AM207" i="13"/>
  <c r="AM156" i="13"/>
  <c r="AM155" i="13"/>
  <c r="AM159" i="13"/>
  <c r="AM148" i="13"/>
  <c r="AM149" i="13" s="1"/>
  <c r="AM167" i="13"/>
  <c r="AM221" i="13"/>
  <c r="AM285" i="13"/>
  <c r="AM110" i="13"/>
  <c r="AM123" i="13"/>
  <c r="AM71" i="13"/>
  <c r="AM133" i="13"/>
  <c r="AM122" i="13"/>
  <c r="AM96" i="13"/>
  <c r="AM134" i="13"/>
  <c r="AM126" i="13"/>
  <c r="AM246" i="13"/>
  <c r="AM260" i="13"/>
  <c r="AM266" i="13" s="1"/>
  <c r="AM125" i="13"/>
  <c r="AM135" i="13"/>
  <c r="AQ97" i="10"/>
  <c r="AP133" i="10"/>
  <c r="AP179" i="10"/>
  <c r="AL264" i="13"/>
  <c r="AL265" i="13"/>
  <c r="AL261" i="13" s="1"/>
  <c r="AL273" i="13"/>
  <c r="AL284" i="13" s="1"/>
  <c r="AL262" i="13"/>
  <c r="AM259" i="13" s="1"/>
  <c r="AL227" i="13"/>
  <c r="AL226" i="13"/>
  <c r="AL222" i="13" s="1"/>
  <c r="AL223" i="13"/>
  <c r="AM220" i="13" s="1"/>
  <c r="AL225" i="13"/>
  <c r="AL187" i="13"/>
  <c r="AL183" i="13" s="1"/>
  <c r="AO143" i="10"/>
  <c r="AO156" i="10"/>
  <c r="AO172" i="10"/>
  <c r="AO139" i="10"/>
  <c r="AM20" i="13"/>
  <c r="AM21" i="13" s="1"/>
  <c r="AK283" i="13"/>
  <c r="AK245" i="13"/>
  <c r="AL234" i="13"/>
  <c r="AL244" i="13" s="1"/>
  <c r="AL44" i="13"/>
  <c r="AL237" i="13"/>
  <c r="AL47" i="13"/>
  <c r="AK45" i="13"/>
  <c r="AK55" i="13" s="1"/>
  <c r="AK57" i="13"/>
  <c r="AK48" i="13"/>
  <c r="AK56" i="13" s="1"/>
  <c r="AJ244" i="13"/>
  <c r="AK94" i="13"/>
  <c r="AN144" i="10"/>
  <c r="AM145" i="10"/>
  <c r="AL165" i="10"/>
  <c r="AL166" i="10" s="1"/>
  <c r="AL171" i="10" s="1"/>
  <c r="AL193" i="10" s="1"/>
  <c r="AL194" i="10" s="1"/>
  <c r="AL162" i="10"/>
  <c r="AL163" i="10" s="1"/>
  <c r="AL170" i="10" s="1"/>
  <c r="AL184" i="10" s="1"/>
  <c r="AL185" i="10" s="1"/>
  <c r="AJ205" i="13"/>
  <c r="AJ284" i="13"/>
  <c r="D166" i="13"/>
  <c r="D283" i="13"/>
  <c r="D284" i="13"/>
  <c r="D205" i="13"/>
  <c r="D206" i="13"/>
  <c r="D244" i="13"/>
  <c r="D245" i="13"/>
  <c r="D95" i="13"/>
  <c r="D57" i="13"/>
  <c r="D48" i="13"/>
  <c r="D56" i="13" s="1"/>
  <c r="D45" i="13"/>
  <c r="D55" i="13" s="1"/>
  <c r="T105" i="14" l="1"/>
  <c r="P105" i="14"/>
  <c r="L105" i="14"/>
  <c r="H105" i="14"/>
  <c r="D105" i="14"/>
  <c r="V105" i="14"/>
  <c r="N105" i="14"/>
  <c r="F105" i="14"/>
  <c r="U105" i="14"/>
  <c r="Q105" i="14"/>
  <c r="M105" i="14"/>
  <c r="I105" i="14"/>
  <c r="E105" i="14"/>
  <c r="R105" i="14"/>
  <c r="J105" i="14"/>
  <c r="W105" i="14"/>
  <c r="S105" i="14"/>
  <c r="O105" i="14"/>
  <c r="K105" i="14"/>
  <c r="G105" i="14"/>
  <c r="AI194" i="13"/>
  <c r="AI195" i="13" s="1"/>
  <c r="AI188" i="13"/>
  <c r="AJ75" i="13"/>
  <c r="AJ73" i="13"/>
  <c r="AK70" i="13" s="1"/>
  <c r="AJ184" i="13"/>
  <c r="AK181" i="13" s="1"/>
  <c r="AJ186" i="13"/>
  <c r="AI86" i="13"/>
  <c r="AI87" i="13" s="1"/>
  <c r="AI77" i="13"/>
  <c r="AN275" i="13"/>
  <c r="AN236" i="13"/>
  <c r="AN272" i="13"/>
  <c r="AN233" i="13"/>
  <c r="U114" i="13"/>
  <c r="U116" i="13" s="1"/>
  <c r="U112" i="13"/>
  <c r="V109" i="13" s="1"/>
  <c r="T125" i="13"/>
  <c r="T126" i="13" s="1"/>
  <c r="T116" i="13"/>
  <c r="AQ101" i="10"/>
  <c r="AQ115" i="10"/>
  <c r="AO183" i="10"/>
  <c r="AK206" i="13"/>
  <c r="AL206" i="13"/>
  <c r="AP121" i="10"/>
  <c r="AP122" i="10" s="1"/>
  <c r="AP126" i="10" s="1"/>
  <c r="AP183" i="10" s="1"/>
  <c r="AL95" i="13"/>
  <c r="AL94" i="13"/>
  <c r="AL197" i="13"/>
  <c r="AL198" i="13" s="1"/>
  <c r="AL86" i="13"/>
  <c r="AL87" i="13" s="1"/>
  <c r="AL276" i="13"/>
  <c r="AQ103" i="10"/>
  <c r="AQ107" i="10"/>
  <c r="AQ108" i="10"/>
  <c r="AQ109" i="10" s="1"/>
  <c r="AQ127" i="10"/>
  <c r="AR97" i="10"/>
  <c r="AQ133" i="10"/>
  <c r="AQ179" i="10"/>
  <c r="AM76" i="13"/>
  <c r="AM72" i="13" s="1"/>
  <c r="AO7" i="13"/>
  <c r="AN15" i="13"/>
  <c r="AN19" i="13"/>
  <c r="AN21" i="13" s="1"/>
  <c r="AN32" i="13"/>
  <c r="AN159" i="13"/>
  <c r="AN167" i="13"/>
  <c r="AN207" i="13"/>
  <c r="AN156" i="13"/>
  <c r="AN158" i="13"/>
  <c r="AN182" i="13"/>
  <c r="AN168" i="13"/>
  <c r="AN155" i="13"/>
  <c r="AN148" i="13"/>
  <c r="AN149" i="13" s="1"/>
  <c r="AN166" i="13"/>
  <c r="AN96" i="13"/>
  <c r="AN260" i="13"/>
  <c r="AN266" i="13" s="1"/>
  <c r="AN135" i="13"/>
  <c r="AN122" i="13"/>
  <c r="AN246" i="13"/>
  <c r="AN125" i="13"/>
  <c r="AN123" i="13"/>
  <c r="AN221" i="13"/>
  <c r="AN134" i="13"/>
  <c r="AN133" i="13"/>
  <c r="AN71" i="13"/>
  <c r="AN285" i="13"/>
  <c r="AN126" i="13"/>
  <c r="AN110" i="13"/>
  <c r="AN20" i="13"/>
  <c r="AM227" i="13"/>
  <c r="AM226" i="13"/>
  <c r="AM222" i="13" s="1"/>
  <c r="AM225" i="13"/>
  <c r="AM223" i="13"/>
  <c r="AN220" i="13" s="1"/>
  <c r="AM115" i="13"/>
  <c r="AM111" i="13" s="1"/>
  <c r="AM187" i="13"/>
  <c r="AM183" i="13" s="1"/>
  <c r="D79" i="14"/>
  <c r="AP139" i="10"/>
  <c r="AP143" i="10"/>
  <c r="AP172" i="10"/>
  <c r="AP156" i="10"/>
  <c r="AM276" i="13"/>
  <c r="AM265" i="13"/>
  <c r="AM261" i="13" s="1"/>
  <c r="AM264" i="13"/>
  <c r="AM262" i="13"/>
  <c r="AN259" i="13" s="1"/>
  <c r="D75" i="14"/>
  <c r="AL245" i="13"/>
  <c r="AM194" i="13"/>
  <c r="AM195" i="13" s="1"/>
  <c r="AM47" i="13"/>
  <c r="AM44" i="13"/>
  <c r="AM234" i="13"/>
  <c r="AM245" i="13" s="1"/>
  <c r="AM273" i="13"/>
  <c r="AM284" i="13" s="1"/>
  <c r="AM237" i="13"/>
  <c r="AM197" i="13"/>
  <c r="AM198" i="13" s="1"/>
  <c r="AM83" i="13"/>
  <c r="AM84" i="13" s="1"/>
  <c r="AM95" i="13" s="1"/>
  <c r="AL48" i="13"/>
  <c r="AL56" i="13" s="1"/>
  <c r="AL45" i="13"/>
  <c r="AL55" i="13" s="1"/>
  <c r="AL57" i="13"/>
  <c r="AL283" i="13"/>
  <c r="AM162" i="10"/>
  <c r="AM163" i="10" s="1"/>
  <c r="AM170" i="10" s="1"/>
  <c r="AM184" i="10" s="1"/>
  <c r="AM185" i="10" s="1"/>
  <c r="AM165" i="10"/>
  <c r="AM166" i="10" s="1"/>
  <c r="AM171" i="10" s="1"/>
  <c r="AM193" i="10" s="1"/>
  <c r="AM194" i="10" s="1"/>
  <c r="AO144" i="10"/>
  <c r="AN145" i="10"/>
  <c r="D71" i="14"/>
  <c r="D82" i="14"/>
  <c r="D83" i="14"/>
  <c r="D80" i="14"/>
  <c r="D84" i="14"/>
  <c r="D85" i="14"/>
  <c r="D69" i="14"/>
  <c r="D74" i="14"/>
  <c r="D73" i="14"/>
  <c r="D72" i="14"/>
  <c r="D70" i="14"/>
  <c r="T98" i="14" l="1"/>
  <c r="P98" i="14"/>
  <c r="L98" i="14"/>
  <c r="H98" i="14"/>
  <c r="D98" i="14"/>
  <c r="V98" i="14"/>
  <c r="J98" i="14"/>
  <c r="S98" i="14"/>
  <c r="K98" i="14"/>
  <c r="U98" i="14"/>
  <c r="Q98" i="14"/>
  <c r="M98" i="14"/>
  <c r="I98" i="14"/>
  <c r="E98" i="14"/>
  <c r="R98" i="14"/>
  <c r="N98" i="14"/>
  <c r="F98" i="14"/>
  <c r="W98" i="14"/>
  <c r="O98" i="14"/>
  <c r="G98" i="14"/>
  <c r="T104" i="14"/>
  <c r="P104" i="14"/>
  <c r="L104" i="14"/>
  <c r="H104" i="14"/>
  <c r="D104" i="14"/>
  <c r="R104" i="14"/>
  <c r="J104" i="14"/>
  <c r="U104" i="14"/>
  <c r="Q104" i="14"/>
  <c r="M104" i="14"/>
  <c r="I104" i="14"/>
  <c r="E104" i="14"/>
  <c r="V104" i="14"/>
  <c r="N104" i="14"/>
  <c r="F104" i="14"/>
  <c r="W104" i="14"/>
  <c r="S104" i="14"/>
  <c r="O104" i="14"/>
  <c r="K104" i="14"/>
  <c r="G104" i="14"/>
  <c r="T97" i="14"/>
  <c r="P97" i="14"/>
  <c r="L97" i="14"/>
  <c r="H97" i="14"/>
  <c r="D97" i="14"/>
  <c r="V97" i="14"/>
  <c r="N97" i="14"/>
  <c r="W97" i="14"/>
  <c r="O97" i="14"/>
  <c r="G97" i="14"/>
  <c r="U97" i="14"/>
  <c r="Q97" i="14"/>
  <c r="M97" i="14"/>
  <c r="I97" i="14"/>
  <c r="E97" i="14"/>
  <c r="R97" i="14"/>
  <c r="J97" i="14"/>
  <c r="F97" i="14"/>
  <c r="S97" i="14"/>
  <c r="K97" i="14"/>
  <c r="T108" i="14"/>
  <c r="P108" i="14"/>
  <c r="L108" i="14"/>
  <c r="H108" i="14"/>
  <c r="D108" i="14"/>
  <c r="U108" i="14"/>
  <c r="Q108" i="14"/>
  <c r="M108" i="14"/>
  <c r="I108" i="14"/>
  <c r="E108" i="14"/>
  <c r="V108" i="14"/>
  <c r="R108" i="14"/>
  <c r="N108" i="14"/>
  <c r="J108" i="14"/>
  <c r="F108" i="14"/>
  <c r="W108" i="14"/>
  <c r="S108" i="14"/>
  <c r="O108" i="14"/>
  <c r="K108" i="14"/>
  <c r="G108" i="14"/>
  <c r="T95" i="14"/>
  <c r="P95" i="14"/>
  <c r="L95" i="14"/>
  <c r="H95" i="14"/>
  <c r="D95" i="14"/>
  <c r="R95" i="14"/>
  <c r="J95" i="14"/>
  <c r="S95" i="14"/>
  <c r="K95" i="14"/>
  <c r="U95" i="14"/>
  <c r="Q95" i="14"/>
  <c r="M95" i="14"/>
  <c r="I95" i="14"/>
  <c r="E95" i="14"/>
  <c r="V95" i="14"/>
  <c r="N95" i="14"/>
  <c r="F95" i="14"/>
  <c r="W95" i="14"/>
  <c r="O95" i="14"/>
  <c r="G95" i="14"/>
  <c r="T96" i="14"/>
  <c r="P96" i="14"/>
  <c r="L96" i="14"/>
  <c r="H96" i="14"/>
  <c r="D96" i="14"/>
  <c r="V96" i="14"/>
  <c r="N96" i="14"/>
  <c r="F96" i="14"/>
  <c r="S96" i="14"/>
  <c r="G96" i="14"/>
  <c r="U96" i="14"/>
  <c r="Q96" i="14"/>
  <c r="M96" i="14"/>
  <c r="I96" i="14"/>
  <c r="E96" i="14"/>
  <c r="R96" i="14"/>
  <c r="J96" i="14"/>
  <c r="W96" i="14"/>
  <c r="O96" i="14"/>
  <c r="K96" i="14"/>
  <c r="T109" i="14"/>
  <c r="P109" i="14"/>
  <c r="L109" i="14"/>
  <c r="H109" i="14"/>
  <c r="D109" i="14"/>
  <c r="V109" i="14"/>
  <c r="U109" i="14"/>
  <c r="Q109" i="14"/>
  <c r="M109" i="14"/>
  <c r="I109" i="14"/>
  <c r="E109" i="14"/>
  <c r="R109" i="14"/>
  <c r="N109" i="14"/>
  <c r="J109" i="14"/>
  <c r="F109" i="14"/>
  <c r="W109" i="14"/>
  <c r="S109" i="14"/>
  <c r="O109" i="14"/>
  <c r="K109" i="14"/>
  <c r="G109" i="14"/>
  <c r="T106" i="14"/>
  <c r="P106" i="14"/>
  <c r="L106" i="14"/>
  <c r="H106" i="14"/>
  <c r="D106" i="14"/>
  <c r="V106" i="14"/>
  <c r="J106" i="14"/>
  <c r="O106" i="14"/>
  <c r="U106" i="14"/>
  <c r="Q106" i="14"/>
  <c r="M106" i="14"/>
  <c r="I106" i="14"/>
  <c r="E106" i="14"/>
  <c r="R106" i="14"/>
  <c r="N106" i="14"/>
  <c r="F106" i="14"/>
  <c r="W106" i="14"/>
  <c r="S106" i="14"/>
  <c r="K106" i="14"/>
  <c r="G106" i="14"/>
  <c r="T103" i="14"/>
  <c r="P103" i="14"/>
  <c r="L103" i="14"/>
  <c r="H103" i="14"/>
  <c r="D103" i="14"/>
  <c r="V103" i="14"/>
  <c r="N103" i="14"/>
  <c r="F103" i="14"/>
  <c r="U103" i="14"/>
  <c r="Q103" i="14"/>
  <c r="M103" i="14"/>
  <c r="I103" i="14"/>
  <c r="E103" i="14"/>
  <c r="R103" i="14"/>
  <c r="J103" i="14"/>
  <c r="W103" i="14"/>
  <c r="S103" i="14"/>
  <c r="O103" i="14"/>
  <c r="K103" i="14"/>
  <c r="G103" i="14"/>
  <c r="T94" i="14"/>
  <c r="P94" i="14"/>
  <c r="L94" i="14"/>
  <c r="H94" i="14"/>
  <c r="D94" i="14"/>
  <c r="V94" i="14"/>
  <c r="N94" i="14"/>
  <c r="F94" i="14"/>
  <c r="W94" i="14"/>
  <c r="O94" i="14"/>
  <c r="G94" i="14"/>
  <c r="U94" i="14"/>
  <c r="Q94" i="14"/>
  <c r="M94" i="14"/>
  <c r="I94" i="14"/>
  <c r="E94" i="14"/>
  <c r="R94" i="14"/>
  <c r="J94" i="14"/>
  <c r="S94" i="14"/>
  <c r="K94" i="14"/>
  <c r="T93" i="14"/>
  <c r="P93" i="14"/>
  <c r="L93" i="14"/>
  <c r="H93" i="14"/>
  <c r="D93" i="14"/>
  <c r="N93" i="14"/>
  <c r="F93" i="14"/>
  <c r="S93" i="14"/>
  <c r="K93" i="14"/>
  <c r="U93" i="14"/>
  <c r="Q93" i="14"/>
  <c r="M93" i="14"/>
  <c r="I93" i="14"/>
  <c r="E93" i="14"/>
  <c r="V93" i="14"/>
  <c r="R93" i="14"/>
  <c r="J93" i="14"/>
  <c r="W93" i="14"/>
  <c r="O93" i="14"/>
  <c r="G93" i="14"/>
  <c r="T107" i="14"/>
  <c r="P107" i="14"/>
  <c r="L107" i="14"/>
  <c r="H107" i="14"/>
  <c r="D107" i="14"/>
  <c r="J107" i="14"/>
  <c r="U107" i="14"/>
  <c r="Q107" i="14"/>
  <c r="M107" i="14"/>
  <c r="I107" i="14"/>
  <c r="E107" i="14"/>
  <c r="V107" i="14"/>
  <c r="R107" i="14"/>
  <c r="N107" i="14"/>
  <c r="F107" i="14"/>
  <c r="W107" i="14"/>
  <c r="S107" i="14"/>
  <c r="O107" i="14"/>
  <c r="K107" i="14"/>
  <c r="G107" i="14"/>
  <c r="T99" i="14"/>
  <c r="P99" i="14"/>
  <c r="L99" i="14"/>
  <c r="H99" i="14"/>
  <c r="D99" i="14"/>
  <c r="R99" i="14"/>
  <c r="J99" i="14"/>
  <c r="W99" i="14"/>
  <c r="G99" i="14"/>
  <c r="U99" i="14"/>
  <c r="Q99" i="14"/>
  <c r="M99" i="14"/>
  <c r="I99" i="14"/>
  <c r="E99" i="14"/>
  <c r="V99" i="14"/>
  <c r="N99" i="14"/>
  <c r="F99" i="14"/>
  <c r="S99" i="14"/>
  <c r="O99" i="14"/>
  <c r="K99" i="14"/>
  <c r="AK184" i="13"/>
  <c r="AL181" i="13" s="1"/>
  <c r="AK186" i="13"/>
  <c r="AJ197" i="13"/>
  <c r="AJ198" i="13" s="1"/>
  <c r="AJ188" i="13"/>
  <c r="AJ83" i="13"/>
  <c r="AJ84" i="13" s="1"/>
  <c r="AJ77" i="13"/>
  <c r="AK73" i="13"/>
  <c r="AL70" i="13" s="1"/>
  <c r="AK75" i="13"/>
  <c r="AK77" i="13" s="1"/>
  <c r="AO275" i="13"/>
  <c r="AO236" i="13"/>
  <c r="AO233" i="13"/>
  <c r="AO272" i="13"/>
  <c r="V114" i="13"/>
  <c r="V116" i="13" s="1"/>
  <c r="V112" i="13"/>
  <c r="W109" i="13" s="1"/>
  <c r="AR115" i="10"/>
  <c r="AR101" i="10"/>
  <c r="AO20" i="13"/>
  <c r="AP192" i="10"/>
  <c r="AQ121" i="10"/>
  <c r="AQ122" i="10" s="1"/>
  <c r="AQ126" i="10" s="1"/>
  <c r="AQ192" i="10" s="1"/>
  <c r="AM206" i="13"/>
  <c r="AR108" i="10"/>
  <c r="AR127" i="10"/>
  <c r="AR107" i="10"/>
  <c r="AR109" i="10" s="1"/>
  <c r="AR103" i="10"/>
  <c r="AN227" i="13"/>
  <c r="AN234" i="13" s="1"/>
  <c r="AN244" i="13" s="1"/>
  <c r="AN226" i="13"/>
  <c r="AN222" i="13" s="1"/>
  <c r="AN223" i="13"/>
  <c r="AO220" i="13" s="1"/>
  <c r="AN225" i="13"/>
  <c r="AN187" i="13"/>
  <c r="AN183" i="13" s="1"/>
  <c r="AQ139" i="10"/>
  <c r="AQ172" i="10"/>
  <c r="AQ156" i="10"/>
  <c r="AQ143" i="10"/>
  <c r="AS97" i="10"/>
  <c r="AR179" i="10"/>
  <c r="AR133" i="10"/>
  <c r="AN76" i="13"/>
  <c r="AN72" i="13" s="1"/>
  <c r="AN115" i="13"/>
  <c r="AN111" i="13" s="1"/>
  <c r="AN265" i="13"/>
  <c r="AN261" i="13" s="1"/>
  <c r="AN262" i="13"/>
  <c r="AO259" i="13" s="1"/>
  <c r="AN264" i="13"/>
  <c r="AN273" i="13"/>
  <c r="AN284" i="13" s="1"/>
  <c r="AP7" i="13"/>
  <c r="AO15" i="13"/>
  <c r="AO19" i="13"/>
  <c r="AO21" i="13" s="1"/>
  <c r="AO32" i="13"/>
  <c r="AO155" i="13"/>
  <c r="AO159" i="13"/>
  <c r="AO166" i="13"/>
  <c r="AO168" i="13"/>
  <c r="AO148" i="13"/>
  <c r="AO149" i="13" s="1"/>
  <c r="AO182" i="13"/>
  <c r="AO156" i="13"/>
  <c r="AO158" i="13"/>
  <c r="AO167" i="13"/>
  <c r="AO207" i="13"/>
  <c r="AO221" i="13"/>
  <c r="AO135" i="13"/>
  <c r="AO110" i="13"/>
  <c r="AO96" i="13"/>
  <c r="AO285" i="13"/>
  <c r="AO134" i="13"/>
  <c r="AO123" i="13"/>
  <c r="AO71" i="13"/>
  <c r="AO260" i="13"/>
  <c r="AO266" i="13" s="1"/>
  <c r="AO133" i="13"/>
  <c r="AO126" i="13"/>
  <c r="AO246" i="13"/>
  <c r="AO125" i="13"/>
  <c r="AO122" i="13"/>
  <c r="AM244" i="13"/>
  <c r="AM283" i="13"/>
  <c r="AM94" i="13"/>
  <c r="AN47" i="13"/>
  <c r="AN86" i="13"/>
  <c r="AN87" i="13" s="1"/>
  <c r="AN44" i="13"/>
  <c r="AN197" i="13"/>
  <c r="AN198" i="13" s="1"/>
  <c r="AN194" i="13"/>
  <c r="AN195" i="13" s="1"/>
  <c r="AM48" i="13"/>
  <c r="AM56" i="13" s="1"/>
  <c r="AM57" i="13"/>
  <c r="AM45" i="13"/>
  <c r="AM55" i="13" s="1"/>
  <c r="AP144" i="10"/>
  <c r="AO145" i="10"/>
  <c r="AN165" i="10"/>
  <c r="AN166" i="10" s="1"/>
  <c r="AN162" i="10"/>
  <c r="AN163" i="10" s="1"/>
  <c r="AN170" i="10" s="1"/>
  <c r="AN184" i="10" s="1"/>
  <c r="AN185" i="10" s="1"/>
  <c r="AN171" i="10"/>
  <c r="AN193" i="10" s="1"/>
  <c r="AN194" i="10" s="1"/>
  <c r="AL75" i="13" l="1"/>
  <c r="AL73" i="13"/>
  <c r="AM70" i="13" s="1"/>
  <c r="AL184" i="13"/>
  <c r="AM181" i="13" s="1"/>
  <c r="AL186" i="13"/>
  <c r="AK197" i="13"/>
  <c r="AK198" i="13" s="1"/>
  <c r="AK188" i="13"/>
  <c r="AP236" i="13"/>
  <c r="AP275" i="13"/>
  <c r="AP272" i="13"/>
  <c r="AP233" i="13"/>
  <c r="AP20" i="13"/>
  <c r="W112" i="13"/>
  <c r="X109" i="13" s="1"/>
  <c r="W114" i="13"/>
  <c r="AQ183" i="10"/>
  <c r="AS115" i="10"/>
  <c r="AS101" i="10"/>
  <c r="AN276" i="13"/>
  <c r="AR121" i="10"/>
  <c r="AR122" i="10" s="1"/>
  <c r="AR126" i="10" s="1"/>
  <c r="AR192" i="10" s="1"/>
  <c r="AS127" i="10"/>
  <c r="AS107" i="10"/>
  <c r="AS109" i="10" s="1"/>
  <c r="AS108" i="10"/>
  <c r="AS103" i="10"/>
  <c r="AN237" i="13"/>
  <c r="AN206" i="13"/>
  <c r="AP32" i="13"/>
  <c r="AP19" i="13"/>
  <c r="AP21" i="13" s="1"/>
  <c r="AQ7" i="13"/>
  <c r="AP15" i="13"/>
  <c r="AP155" i="13"/>
  <c r="AP156" i="13"/>
  <c r="AP207" i="13"/>
  <c r="AP158" i="13"/>
  <c r="AP182" i="13"/>
  <c r="AP159" i="13"/>
  <c r="AP166" i="13"/>
  <c r="AP167" i="13"/>
  <c r="AP148" i="13"/>
  <c r="AP149" i="13" s="1"/>
  <c r="AP168" i="13"/>
  <c r="AP71" i="13"/>
  <c r="AP260" i="13"/>
  <c r="AP266" i="13" s="1"/>
  <c r="AP110" i="13"/>
  <c r="AP134" i="13"/>
  <c r="AP221" i="13"/>
  <c r="AP125" i="13"/>
  <c r="AP133" i="13"/>
  <c r="AP246" i="13"/>
  <c r="AP126" i="13"/>
  <c r="AP123" i="13"/>
  <c r="AP96" i="13"/>
  <c r="AP285" i="13"/>
  <c r="AP135" i="13"/>
  <c r="AP122" i="13"/>
  <c r="AO262" i="13"/>
  <c r="AP259" i="13" s="1"/>
  <c r="AO273" i="13"/>
  <c r="AO283" i="13" s="1"/>
  <c r="AO264" i="13"/>
  <c r="AO265" i="13"/>
  <c r="AO261" i="13" s="1"/>
  <c r="AO226" i="13"/>
  <c r="AO222" i="13" s="1"/>
  <c r="AO225" i="13"/>
  <c r="AO227" i="13"/>
  <c r="AO223" i="13"/>
  <c r="AP220" i="13" s="1"/>
  <c r="AO115" i="13"/>
  <c r="AO111" i="13" s="1"/>
  <c r="AT97" i="10"/>
  <c r="AS179" i="10"/>
  <c r="AS133" i="10"/>
  <c r="AO76" i="13"/>
  <c r="AO72" i="13" s="1"/>
  <c r="AO187" i="13"/>
  <c r="AO183" i="13" s="1"/>
  <c r="AR172" i="10"/>
  <c r="AR139" i="10"/>
  <c r="AR156" i="10"/>
  <c r="AR143" i="10"/>
  <c r="AN245" i="13"/>
  <c r="AN95" i="13"/>
  <c r="AN57" i="13"/>
  <c r="AN45" i="13"/>
  <c r="AN55" i="13" s="1"/>
  <c r="AN48" i="13"/>
  <c r="AN56" i="13" s="1"/>
  <c r="AO47" i="13"/>
  <c r="AO83" i="13"/>
  <c r="AO84" i="13" s="1"/>
  <c r="AO95" i="13" s="1"/>
  <c r="AO276" i="13"/>
  <c r="AO234" i="13"/>
  <c r="AO245" i="13" s="1"/>
  <c r="AO86" i="13"/>
  <c r="AO87" i="13" s="1"/>
  <c r="AO237" i="13"/>
  <c r="AO44" i="13"/>
  <c r="AN283" i="13"/>
  <c r="AN205" i="13"/>
  <c r="AO165" i="10"/>
  <c r="AO166" i="10" s="1"/>
  <c r="AO162" i="10"/>
  <c r="AO163" i="10" s="1"/>
  <c r="AO170" i="10" s="1"/>
  <c r="AO184" i="10" s="1"/>
  <c r="AO185" i="10" s="1"/>
  <c r="AO171" i="10"/>
  <c r="AO193" i="10" s="1"/>
  <c r="AO194" i="10" s="1"/>
  <c r="AQ144" i="10"/>
  <c r="AP145" i="10"/>
  <c r="AM75" i="13" l="1"/>
  <c r="AM73" i="13"/>
  <c r="AN70" i="13" s="1"/>
  <c r="AM184" i="13"/>
  <c r="AN181" i="13" s="1"/>
  <c r="AM186" i="13"/>
  <c r="AM188" i="13" s="1"/>
  <c r="AM205" i="13" s="1"/>
  <c r="AL83" i="13"/>
  <c r="AL84" i="13" s="1"/>
  <c r="AL77" i="13"/>
  <c r="AL194" i="13"/>
  <c r="AL195" i="13" s="1"/>
  <c r="AL205" i="13" s="1"/>
  <c r="AL188" i="13"/>
  <c r="AQ233" i="13"/>
  <c r="AQ272" i="13"/>
  <c r="AQ236" i="13"/>
  <c r="AQ275" i="13"/>
  <c r="AQ20" i="13"/>
  <c r="W125" i="13"/>
  <c r="W126" i="13" s="1"/>
  <c r="W116" i="13"/>
  <c r="X112" i="13"/>
  <c r="Y109" i="13" s="1"/>
  <c r="X114" i="13"/>
  <c r="X116" i="13" s="1"/>
  <c r="AT115" i="10"/>
  <c r="AT101" i="10"/>
  <c r="AR183" i="10"/>
  <c r="AS121" i="10"/>
  <c r="AS122" i="10" s="1"/>
  <c r="AS126" i="10" s="1"/>
  <c r="AS183" i="10" s="1"/>
  <c r="AT127" i="10"/>
  <c r="AT107" i="10"/>
  <c r="AT109" i="10" s="1"/>
  <c r="AT108" i="10"/>
  <c r="AT103" i="10"/>
  <c r="AO244" i="13"/>
  <c r="AO197" i="13"/>
  <c r="AO198" i="13" s="1"/>
  <c r="AP273" i="13"/>
  <c r="AP283" i="13" s="1"/>
  <c r="AP265" i="13"/>
  <c r="AP261" i="13" s="1"/>
  <c r="AP264" i="13"/>
  <c r="AP262" i="13"/>
  <c r="AQ259" i="13" s="1"/>
  <c r="AS172" i="10"/>
  <c r="AS156" i="10"/>
  <c r="AS143" i="10"/>
  <c r="AS139" i="10"/>
  <c r="AP225" i="13"/>
  <c r="AP226" i="13"/>
  <c r="AP222" i="13" s="1"/>
  <c r="AP223" i="13"/>
  <c r="AQ220" i="13" s="1"/>
  <c r="AP227" i="13"/>
  <c r="AP76" i="13"/>
  <c r="AP72" i="13" s="1"/>
  <c r="AP115" i="13"/>
  <c r="AP111" i="13" s="1"/>
  <c r="AP187" i="13"/>
  <c r="AP183" i="13" s="1"/>
  <c r="AU97" i="10"/>
  <c r="AT133" i="10"/>
  <c r="AT179" i="10"/>
  <c r="AR7" i="13"/>
  <c r="AQ15" i="13"/>
  <c r="AQ19" i="13"/>
  <c r="AQ32" i="13"/>
  <c r="AQ167" i="13"/>
  <c r="AQ168" i="13"/>
  <c r="AQ159" i="13"/>
  <c r="AQ148" i="13"/>
  <c r="AQ149" i="13" s="1"/>
  <c r="AQ156" i="13"/>
  <c r="AQ182" i="13"/>
  <c r="AQ158" i="13"/>
  <c r="AQ166" i="13"/>
  <c r="AQ155" i="13"/>
  <c r="AQ207" i="13"/>
  <c r="AQ246" i="13"/>
  <c r="AQ134" i="13"/>
  <c r="AQ123" i="13"/>
  <c r="AQ71" i="13"/>
  <c r="AQ260" i="13"/>
  <c r="AQ266" i="13" s="1"/>
  <c r="AQ122" i="13"/>
  <c r="AQ135" i="13"/>
  <c r="AQ96" i="13"/>
  <c r="AQ285" i="13"/>
  <c r="AQ133" i="13"/>
  <c r="AQ126" i="13"/>
  <c r="AQ221" i="13"/>
  <c r="AQ110" i="13"/>
  <c r="AQ125" i="13"/>
  <c r="AO284" i="13"/>
  <c r="AO94" i="13"/>
  <c r="AO206" i="13"/>
  <c r="AO45" i="13"/>
  <c r="AO55" i="13" s="1"/>
  <c r="AO48" i="13"/>
  <c r="AO56" i="13" s="1"/>
  <c r="AO57" i="13"/>
  <c r="AP83" i="13"/>
  <c r="AP84" i="13" s="1"/>
  <c r="AP94" i="13" s="1"/>
  <c r="AP237" i="13"/>
  <c r="AP86" i="13"/>
  <c r="AP87" i="13" s="1"/>
  <c r="AP47" i="13"/>
  <c r="AP44" i="13"/>
  <c r="AQ21" i="13"/>
  <c r="AR144" i="10"/>
  <c r="AQ145" i="10"/>
  <c r="AP165" i="10"/>
  <c r="AP166" i="10" s="1"/>
  <c r="AP171" i="10" s="1"/>
  <c r="AP193" i="10" s="1"/>
  <c r="AP194" i="10" s="1"/>
  <c r="AP170" i="10"/>
  <c r="AP184" i="10" s="1"/>
  <c r="AP185" i="10" s="1"/>
  <c r="AP162" i="10"/>
  <c r="AP163" i="10" s="1"/>
  <c r="AN184" i="13" l="1"/>
  <c r="AO181" i="13" s="1"/>
  <c r="AN186" i="13"/>
  <c r="AN188" i="13" s="1"/>
  <c r="AM86" i="13"/>
  <c r="AM87" i="13" s="1"/>
  <c r="AM77" i="13"/>
  <c r="AN73" i="13"/>
  <c r="AO70" i="13" s="1"/>
  <c r="AN75" i="13"/>
  <c r="AR236" i="13"/>
  <c r="AR275" i="13"/>
  <c r="AR272" i="13"/>
  <c r="AR233" i="13"/>
  <c r="AR20" i="13"/>
  <c r="Y112" i="13"/>
  <c r="Z109" i="13" s="1"/>
  <c r="Y114" i="13"/>
  <c r="AU101" i="10"/>
  <c r="AU115" i="10"/>
  <c r="AS192" i="10"/>
  <c r="AP205" i="13"/>
  <c r="AP245" i="13"/>
  <c r="AP234" i="13"/>
  <c r="AP244" i="13" s="1"/>
  <c r="AP276" i="13"/>
  <c r="AT121" i="10"/>
  <c r="AT122" i="10" s="1"/>
  <c r="AT126" i="10" s="1"/>
  <c r="AT183" i="10" s="1"/>
  <c r="AU103" i="10"/>
  <c r="AU108" i="10"/>
  <c r="AU127" i="10"/>
  <c r="AU107" i="10"/>
  <c r="AU109" i="10" s="1"/>
  <c r="AP197" i="13"/>
  <c r="AP198" i="13" s="1"/>
  <c r="AQ115" i="13"/>
  <c r="AQ111" i="13" s="1"/>
  <c r="AQ265" i="13"/>
  <c r="AQ261" i="13" s="1"/>
  <c r="AQ264" i="13"/>
  <c r="AQ276" i="13"/>
  <c r="AQ262" i="13"/>
  <c r="AR259" i="13" s="1"/>
  <c r="AV97" i="10"/>
  <c r="AU133" i="10"/>
  <c r="AU179" i="10"/>
  <c r="AR19" i="13"/>
  <c r="AR21" i="13" s="1"/>
  <c r="AR32" i="13"/>
  <c r="AS7" i="13"/>
  <c r="AR15" i="13"/>
  <c r="AR158" i="13"/>
  <c r="AR159" i="13"/>
  <c r="AR182" i="13"/>
  <c r="AR168" i="13"/>
  <c r="AR207" i="13"/>
  <c r="AR167" i="13"/>
  <c r="AR166" i="13"/>
  <c r="AR156" i="13"/>
  <c r="AR155" i="13"/>
  <c r="AR148" i="13"/>
  <c r="AR149" i="13" s="1"/>
  <c r="AR96" i="13"/>
  <c r="AR260" i="13"/>
  <c r="AR266" i="13" s="1"/>
  <c r="AR123" i="13"/>
  <c r="AR135" i="13"/>
  <c r="AR246" i="13"/>
  <c r="AR110" i="13"/>
  <c r="AR134" i="13"/>
  <c r="AR221" i="13"/>
  <c r="AR122" i="13"/>
  <c r="AR133" i="13"/>
  <c r="AR71" i="13"/>
  <c r="AR285" i="13"/>
  <c r="AR125" i="13"/>
  <c r="AR126" i="13"/>
  <c r="AT172" i="10"/>
  <c r="AT143" i="10"/>
  <c r="AT139" i="10"/>
  <c r="AT156" i="10"/>
  <c r="AQ225" i="13"/>
  <c r="AQ227" i="13"/>
  <c r="AQ237" i="13" s="1"/>
  <c r="AQ223" i="13"/>
  <c r="AR220" i="13" s="1"/>
  <c r="AQ226" i="13"/>
  <c r="AQ222" i="13" s="1"/>
  <c r="AQ76" i="13"/>
  <c r="AQ72" i="13" s="1"/>
  <c r="AQ187" i="13"/>
  <c r="AQ183" i="13" s="1"/>
  <c r="AP206" i="13"/>
  <c r="AP95" i="13"/>
  <c r="AP48" i="13"/>
  <c r="AP56" i="13" s="1"/>
  <c r="AP57" i="13"/>
  <c r="AP45" i="13"/>
  <c r="AP55" i="13" s="1"/>
  <c r="AQ83" i="13"/>
  <c r="AQ84" i="13" s="1"/>
  <c r="AQ194" i="13"/>
  <c r="AQ195" i="13" s="1"/>
  <c r="AQ205" i="13" s="1"/>
  <c r="AQ44" i="13"/>
  <c r="AQ47" i="13"/>
  <c r="AQ86" i="13"/>
  <c r="AQ87" i="13" s="1"/>
  <c r="AQ273" i="13"/>
  <c r="AQ284" i="13" s="1"/>
  <c r="AP284" i="13"/>
  <c r="AS144" i="10"/>
  <c r="AR145" i="10"/>
  <c r="AQ162" i="10"/>
  <c r="AQ163" i="10" s="1"/>
  <c r="AQ170" i="10" s="1"/>
  <c r="AQ184" i="10" s="1"/>
  <c r="AQ185" i="10" s="1"/>
  <c r="AQ165" i="10"/>
  <c r="AQ166" i="10" s="1"/>
  <c r="AQ171" i="10" s="1"/>
  <c r="AQ193" i="10" s="1"/>
  <c r="AQ194" i="10" s="1"/>
  <c r="AO75" i="13" l="1"/>
  <c r="AO77" i="13" s="1"/>
  <c r="AO73" i="13"/>
  <c r="AP70" i="13" s="1"/>
  <c r="AN83" i="13"/>
  <c r="AN84" i="13" s="1"/>
  <c r="AN94" i="13" s="1"/>
  <c r="AN77" i="13"/>
  <c r="AO186" i="13"/>
  <c r="AO184" i="13"/>
  <c r="AP181" i="13" s="1"/>
  <c r="AS272" i="13"/>
  <c r="AS275" i="13"/>
  <c r="AS236" i="13"/>
  <c r="AS233" i="13"/>
  <c r="AS20" i="13"/>
  <c r="Y122" i="13"/>
  <c r="Y123" i="13" s="1"/>
  <c r="Y116" i="13"/>
  <c r="Z114" i="13"/>
  <c r="Z112" i="13"/>
  <c r="AA109" i="13" s="1"/>
  <c r="AV115" i="10"/>
  <c r="AV101" i="10"/>
  <c r="AT192" i="10"/>
  <c r="AU121" i="10"/>
  <c r="AU122" i="10" s="1"/>
  <c r="AU126" i="10" s="1"/>
  <c r="AU183" i="10" s="1"/>
  <c r="AV108" i="10"/>
  <c r="AV109" i="10"/>
  <c r="AV127" i="10"/>
  <c r="AV107" i="10"/>
  <c r="AV103" i="10"/>
  <c r="AQ95" i="13"/>
  <c r="AQ234" i="13"/>
  <c r="AQ244" i="13" s="1"/>
  <c r="AR76" i="13"/>
  <c r="AR72" i="13" s="1"/>
  <c r="AT7" i="13"/>
  <c r="AS32" i="13"/>
  <c r="AS19" i="13"/>
  <c r="AS15" i="13"/>
  <c r="AS156" i="13"/>
  <c r="AS148" i="13"/>
  <c r="AS149" i="13" s="1"/>
  <c r="AS166" i="13"/>
  <c r="AS155" i="13"/>
  <c r="AS159" i="13"/>
  <c r="AS207" i="13"/>
  <c r="AS158" i="13"/>
  <c r="AS167" i="13"/>
  <c r="AS168" i="13"/>
  <c r="AS182" i="13"/>
  <c r="AS246" i="13"/>
  <c r="AS122" i="13"/>
  <c r="AS123" i="13"/>
  <c r="AS71" i="13"/>
  <c r="AS285" i="13"/>
  <c r="AS133" i="13"/>
  <c r="AS110" i="13"/>
  <c r="AS96" i="13"/>
  <c r="AS260" i="13"/>
  <c r="AS266" i="13" s="1"/>
  <c r="AS135" i="13"/>
  <c r="AS126" i="13"/>
  <c r="AS221" i="13"/>
  <c r="AS134" i="13"/>
  <c r="AS125" i="13"/>
  <c r="AR187" i="13"/>
  <c r="AR183" i="13" s="1"/>
  <c r="AU139" i="10"/>
  <c r="AU172" i="10"/>
  <c r="AU156" i="10"/>
  <c r="AU143" i="10"/>
  <c r="AR226" i="13"/>
  <c r="AR222" i="13" s="1"/>
  <c r="AR223" i="13"/>
  <c r="AS220" i="13" s="1"/>
  <c r="AR225" i="13"/>
  <c r="AR227" i="13"/>
  <c r="AR115" i="13"/>
  <c r="AR111" i="13" s="1"/>
  <c r="AR265" i="13"/>
  <c r="AR261" i="13" s="1"/>
  <c r="AR273" i="13"/>
  <c r="AR284" i="13" s="1"/>
  <c r="AR264" i="13"/>
  <c r="AR262" i="13"/>
  <c r="AS259" i="13" s="1"/>
  <c r="AW97" i="10"/>
  <c r="AV179" i="10"/>
  <c r="AV133" i="10"/>
  <c r="AQ206" i="13"/>
  <c r="AQ245" i="13"/>
  <c r="AQ283" i="13"/>
  <c r="AQ94" i="13"/>
  <c r="AR276" i="13"/>
  <c r="AR44" i="13"/>
  <c r="AR234" i="13"/>
  <c r="AR245" i="13" s="1"/>
  <c r="AR237" i="13"/>
  <c r="AR194" i="13"/>
  <c r="AR195" i="13" s="1"/>
  <c r="AR47" i="13"/>
  <c r="AR197" i="13"/>
  <c r="AR198" i="13" s="1"/>
  <c r="AS21" i="13"/>
  <c r="AQ48" i="13"/>
  <c r="AQ56" i="13" s="1"/>
  <c r="AQ57" i="13"/>
  <c r="AQ45" i="13"/>
  <c r="AQ55" i="13" s="1"/>
  <c r="AR162" i="10"/>
  <c r="AR163" i="10" s="1"/>
  <c r="AR165" i="10"/>
  <c r="AR166" i="10" s="1"/>
  <c r="AR171" i="10" s="1"/>
  <c r="AR193" i="10" s="1"/>
  <c r="AR194" i="10" s="1"/>
  <c r="AR170" i="10"/>
  <c r="AR184" i="10" s="1"/>
  <c r="AR185" i="10" s="1"/>
  <c r="AT144" i="10"/>
  <c r="AS145" i="10"/>
  <c r="AP186" i="13" l="1"/>
  <c r="AP184" i="13"/>
  <c r="AQ181" i="13" s="1"/>
  <c r="AO194" i="13"/>
  <c r="AO195" i="13" s="1"/>
  <c r="AO205" i="13" s="1"/>
  <c r="AO188" i="13"/>
  <c r="AP73" i="13"/>
  <c r="AQ70" i="13" s="1"/>
  <c r="AP75" i="13"/>
  <c r="AP77" i="13" s="1"/>
  <c r="AT236" i="13"/>
  <c r="AT233" i="13"/>
  <c r="AT275" i="13"/>
  <c r="AT272" i="13"/>
  <c r="AT20" i="13"/>
  <c r="Z122" i="13"/>
  <c r="Z123" i="13" s="1"/>
  <c r="Z134" i="13" s="1"/>
  <c r="Z116" i="13"/>
  <c r="AA114" i="13"/>
  <c r="AA112" i="13"/>
  <c r="AB109" i="13" s="1"/>
  <c r="AW115" i="10"/>
  <c r="AW101" i="10"/>
  <c r="AU192" i="10"/>
  <c r="AR205" i="13"/>
  <c r="AV121" i="10"/>
  <c r="AV122" i="10" s="1"/>
  <c r="AV126" i="10" s="1"/>
  <c r="AV192" i="10" s="1"/>
  <c r="AW127" i="10"/>
  <c r="AW107" i="10"/>
  <c r="AW108" i="10"/>
  <c r="AW103" i="10"/>
  <c r="AW109" i="10"/>
  <c r="AR86" i="13"/>
  <c r="AR87" i="13" s="1"/>
  <c r="AS227" i="13"/>
  <c r="AS234" i="13" s="1"/>
  <c r="AS245" i="13" s="1"/>
  <c r="AS226" i="13"/>
  <c r="AS222" i="13" s="1"/>
  <c r="AS223" i="13"/>
  <c r="AT220" i="13" s="1"/>
  <c r="AS225" i="13"/>
  <c r="AS76" i="13"/>
  <c r="AS72" i="13" s="1"/>
  <c r="AS187" i="13"/>
  <c r="AS183" i="13" s="1"/>
  <c r="AV172" i="10"/>
  <c r="AV139" i="10"/>
  <c r="AV156" i="10"/>
  <c r="AV143" i="10"/>
  <c r="AX97" i="10"/>
  <c r="AW179" i="10"/>
  <c r="AW133" i="10"/>
  <c r="AS115" i="13"/>
  <c r="AS111" i="13" s="1"/>
  <c r="AS264" i="13"/>
  <c r="AS262" i="13"/>
  <c r="AT259" i="13" s="1"/>
  <c r="AS273" i="13"/>
  <c r="AS283" i="13" s="1"/>
  <c r="AS265" i="13"/>
  <c r="AS261" i="13" s="1"/>
  <c r="AT15" i="13"/>
  <c r="AT19" i="13"/>
  <c r="AT32" i="13"/>
  <c r="AT182" i="13"/>
  <c r="AT148" i="13"/>
  <c r="AT149" i="13" s="1"/>
  <c r="AU7" i="13"/>
  <c r="AT167" i="13"/>
  <c r="AT159" i="13"/>
  <c r="AT168" i="13"/>
  <c r="AT166" i="13"/>
  <c r="AT207" i="13"/>
  <c r="AT156" i="13"/>
  <c r="AT155" i="13"/>
  <c r="AT158" i="13"/>
  <c r="AT96" i="13"/>
  <c r="AT260" i="13"/>
  <c r="AT266" i="13" s="1"/>
  <c r="AT134" i="13"/>
  <c r="AT110" i="13"/>
  <c r="AT246" i="13"/>
  <c r="AT133" i="13"/>
  <c r="AT135" i="13"/>
  <c r="AT221" i="13"/>
  <c r="AT125" i="13"/>
  <c r="AT123" i="13"/>
  <c r="AT71" i="13"/>
  <c r="AT285" i="13"/>
  <c r="AT126" i="13"/>
  <c r="AT122" i="13"/>
  <c r="AR244" i="13"/>
  <c r="AR206" i="13"/>
  <c r="AR95" i="13"/>
  <c r="AR57" i="13"/>
  <c r="AR45" i="13"/>
  <c r="AR55" i="13" s="1"/>
  <c r="AR48" i="13"/>
  <c r="AR56" i="13" s="1"/>
  <c r="AS86" i="13"/>
  <c r="AS87" i="13" s="1"/>
  <c r="AS197" i="13"/>
  <c r="AS198" i="13" s="1"/>
  <c r="AS194" i="13"/>
  <c r="AS195" i="13" s="1"/>
  <c r="AS206" i="13" s="1"/>
  <c r="AS276" i="13"/>
  <c r="AS47" i="13"/>
  <c r="AS44" i="13"/>
  <c r="AS83" i="13"/>
  <c r="AS84" i="13" s="1"/>
  <c r="AS94" i="13" s="1"/>
  <c r="AS237" i="13"/>
  <c r="AT21" i="13"/>
  <c r="AR283" i="13"/>
  <c r="AS162" i="10"/>
  <c r="AS163" i="10" s="1"/>
  <c r="AS170" i="10" s="1"/>
  <c r="AS184" i="10" s="1"/>
  <c r="AS185" i="10" s="1"/>
  <c r="AS165" i="10"/>
  <c r="AS166" i="10" s="1"/>
  <c r="AS171" i="10" s="1"/>
  <c r="AS193" i="10" s="1"/>
  <c r="AS194" i="10" s="1"/>
  <c r="AT145" i="10"/>
  <c r="AU144" i="10"/>
  <c r="AP194" i="13" l="1"/>
  <c r="AP195" i="13" s="1"/>
  <c r="AP188" i="13"/>
  <c r="AQ184" i="13"/>
  <c r="AR181" i="13" s="1"/>
  <c r="AQ186" i="13"/>
  <c r="AQ75" i="13"/>
  <c r="AQ77" i="13" s="1"/>
  <c r="AQ73" i="13"/>
  <c r="AR70" i="13" s="1"/>
  <c r="AU236" i="13"/>
  <c r="AU233" i="13"/>
  <c r="AU272" i="13"/>
  <c r="AU275" i="13"/>
  <c r="AU20" i="13"/>
  <c r="AA125" i="13"/>
  <c r="AA126" i="13" s="1"/>
  <c r="AA116" i="13"/>
  <c r="AB114" i="13"/>
  <c r="AB112" i="13"/>
  <c r="AC109" i="13" s="1"/>
  <c r="AX101" i="10"/>
  <c r="AX115" i="10"/>
  <c r="AV183" i="10"/>
  <c r="AW121" i="10"/>
  <c r="AW122" i="10" s="1"/>
  <c r="AW126" i="10" s="1"/>
  <c r="AW192" i="10" s="1"/>
  <c r="AX103" i="10"/>
  <c r="AX127" i="10"/>
  <c r="AX107" i="10"/>
  <c r="AX109" i="10" s="1"/>
  <c r="AX108" i="10"/>
  <c r="AT225" i="13"/>
  <c r="AT226" i="13"/>
  <c r="AT222" i="13" s="1"/>
  <c r="AT223" i="13"/>
  <c r="AU220" i="13" s="1"/>
  <c r="AT227" i="13"/>
  <c r="AW143" i="10"/>
  <c r="AW156" i="10"/>
  <c r="AW172" i="10"/>
  <c r="AW139" i="10"/>
  <c r="AT262" i="13"/>
  <c r="AU259" i="13" s="1"/>
  <c r="AT273" i="13"/>
  <c r="AT283" i="13" s="1"/>
  <c r="AT265" i="13"/>
  <c r="AT261" i="13" s="1"/>
  <c r="AT264" i="13"/>
  <c r="AT187" i="13"/>
  <c r="AT183" i="13" s="1"/>
  <c r="AT115" i="13"/>
  <c r="AT111" i="13" s="1"/>
  <c r="AU168" i="13"/>
  <c r="AU159" i="13"/>
  <c r="AU182" i="13"/>
  <c r="AU19" i="13"/>
  <c r="AU167" i="13"/>
  <c r="AU158" i="13"/>
  <c r="AU133" i="13"/>
  <c r="AU155" i="13"/>
  <c r="AU15" i="13"/>
  <c r="AU110" i="13"/>
  <c r="AU260" i="13"/>
  <c r="AU266" i="13" s="1"/>
  <c r="AU71" i="13"/>
  <c r="AU32" i="13"/>
  <c r="AU156" i="13"/>
  <c r="AU166" i="13"/>
  <c r="AU148" i="13"/>
  <c r="AU149" i="13" s="1"/>
  <c r="AV7" i="13"/>
  <c r="AU207" i="13"/>
  <c r="AU246" i="13"/>
  <c r="AU221" i="13"/>
  <c r="AU135" i="13"/>
  <c r="AU122" i="13"/>
  <c r="AU285" i="13"/>
  <c r="AU123" i="13"/>
  <c r="AU134" i="13"/>
  <c r="AU126" i="13"/>
  <c r="AU96" i="13"/>
  <c r="AU125" i="13"/>
  <c r="AY97" i="10"/>
  <c r="AX179" i="10"/>
  <c r="AX133" i="10"/>
  <c r="AT76" i="13"/>
  <c r="AT72" i="13" s="1"/>
  <c r="AS95" i="13"/>
  <c r="AU21" i="13"/>
  <c r="AT276" i="13"/>
  <c r="AT237" i="13"/>
  <c r="AT234" i="13"/>
  <c r="AT245" i="13" s="1"/>
  <c r="AT44" i="13"/>
  <c r="AT194" i="13"/>
  <c r="AT195" i="13" s="1"/>
  <c r="AT47" i="13"/>
  <c r="AT206" i="13"/>
  <c r="AS45" i="13"/>
  <c r="AS55" i="13" s="1"/>
  <c r="AS57" i="13"/>
  <c r="AS48" i="13"/>
  <c r="AS56" i="13" s="1"/>
  <c r="AS284" i="13"/>
  <c r="AS205" i="13"/>
  <c r="AS244" i="13"/>
  <c r="AT165" i="10"/>
  <c r="AT166" i="10" s="1"/>
  <c r="AT171" i="10" s="1"/>
  <c r="AT193" i="10" s="1"/>
  <c r="AT194" i="10" s="1"/>
  <c r="AT162" i="10"/>
  <c r="AT163" i="10" s="1"/>
  <c r="AT170" i="10" s="1"/>
  <c r="AT184" i="10" s="1"/>
  <c r="AT185" i="10" s="1"/>
  <c r="AV144" i="10"/>
  <c r="AU145" i="10"/>
  <c r="AR73" i="13" l="1"/>
  <c r="AS70" i="13" s="1"/>
  <c r="AR75" i="13"/>
  <c r="AR184" i="13"/>
  <c r="AS181" i="13" s="1"/>
  <c r="AR186" i="13"/>
  <c r="AR188" i="13" s="1"/>
  <c r="AQ197" i="13"/>
  <c r="AQ198" i="13" s="1"/>
  <c r="AQ188" i="13"/>
  <c r="AV272" i="13"/>
  <c r="AV233" i="13"/>
  <c r="AV236" i="13"/>
  <c r="AV275" i="13"/>
  <c r="AB122" i="13"/>
  <c r="AB123" i="13" s="1"/>
  <c r="AB116" i="13"/>
  <c r="AC114" i="13"/>
  <c r="AC116" i="13" s="1"/>
  <c r="AC112" i="13"/>
  <c r="AD109" i="13" s="1"/>
  <c r="AV20" i="13"/>
  <c r="AY101" i="10"/>
  <c r="AY115" i="10"/>
  <c r="AW183" i="10"/>
  <c r="AT205" i="13"/>
  <c r="AX121" i="10"/>
  <c r="AX122" i="10" s="1"/>
  <c r="AX126" i="10" s="1"/>
  <c r="AX183" i="10" s="1"/>
  <c r="AT94" i="13"/>
  <c r="AT95" i="13"/>
  <c r="AT86" i="13"/>
  <c r="AT87" i="13" s="1"/>
  <c r="AY103" i="10"/>
  <c r="AY107" i="10"/>
  <c r="AY108" i="10"/>
  <c r="AY109" i="10"/>
  <c r="AY127" i="10"/>
  <c r="AU226" i="13"/>
  <c r="AU222" i="13" s="1"/>
  <c r="AU225" i="13"/>
  <c r="AU223" i="13"/>
  <c r="AV220" i="13" s="1"/>
  <c r="AU227" i="13"/>
  <c r="AU237" i="13" s="1"/>
  <c r="AU115" i="13"/>
  <c r="AU111" i="13" s="1"/>
  <c r="AU76" i="13"/>
  <c r="AU72" i="13" s="1"/>
  <c r="AX139" i="10"/>
  <c r="AX143" i="10"/>
  <c r="AX172" i="10"/>
  <c r="AX156" i="10"/>
  <c r="AU265" i="13"/>
  <c r="AU261" i="13" s="1"/>
  <c r="AU264" i="13"/>
  <c r="AU262" i="13"/>
  <c r="AV259" i="13" s="1"/>
  <c r="AU273" i="13"/>
  <c r="AU284" i="13" s="1"/>
  <c r="AU187" i="13"/>
  <c r="AU183" i="13" s="1"/>
  <c r="AZ97" i="10"/>
  <c r="AY133" i="10"/>
  <c r="AY179" i="10"/>
  <c r="AV135" i="13"/>
  <c r="AV221" i="13"/>
  <c r="AV126" i="13"/>
  <c r="AV260" i="13"/>
  <c r="AV266" i="13" s="1"/>
  <c r="AV122" i="13"/>
  <c r="AV123" i="13"/>
  <c r="AV156" i="13"/>
  <c r="AV246" i="13"/>
  <c r="AV148" i="13"/>
  <c r="AV149" i="13" s="1"/>
  <c r="AV134" i="13"/>
  <c r="AV182" i="13"/>
  <c r="AV71" i="13"/>
  <c r="AV96" i="13"/>
  <c r="AV167" i="13"/>
  <c r="AV110" i="13"/>
  <c r="AV158" i="13"/>
  <c r="AV133" i="13"/>
  <c r="AV166" i="13"/>
  <c r="AV32" i="13"/>
  <c r="AW7" i="13"/>
  <c r="AV15" i="13"/>
  <c r="AV125" i="13"/>
  <c r="AV168" i="13"/>
  <c r="AV159" i="13"/>
  <c r="AV207" i="13"/>
  <c r="AV155" i="13"/>
  <c r="AV19" i="13"/>
  <c r="AV285" i="13"/>
  <c r="AT244" i="13"/>
  <c r="AT284" i="13"/>
  <c r="AT48" i="13"/>
  <c r="AT56" i="13" s="1"/>
  <c r="AT45" i="13"/>
  <c r="AT55" i="13" s="1"/>
  <c r="AT57" i="13"/>
  <c r="AU86" i="13"/>
  <c r="AU87" i="13" s="1"/>
  <c r="AU83" i="13"/>
  <c r="AU84" i="13" s="1"/>
  <c r="AU94" i="13" s="1"/>
  <c r="AU44" i="13"/>
  <c r="AU47" i="13"/>
  <c r="AU197" i="13"/>
  <c r="AU198" i="13" s="1"/>
  <c r="AU276" i="13"/>
  <c r="AV21" i="13"/>
  <c r="AU165" i="10"/>
  <c r="AU166" i="10" s="1"/>
  <c r="AU171" i="10" s="1"/>
  <c r="AU193" i="10" s="1"/>
  <c r="AU194" i="10" s="1"/>
  <c r="AU162" i="10"/>
  <c r="AU163" i="10" s="1"/>
  <c r="AU170" i="10" s="1"/>
  <c r="AU184" i="10" s="1"/>
  <c r="AU185" i="10" s="1"/>
  <c r="AW144" i="10"/>
  <c r="AV145" i="10"/>
  <c r="AS75" i="13" l="1"/>
  <c r="AS77" i="13" s="1"/>
  <c r="AS73" i="13"/>
  <c r="AT70" i="13" s="1"/>
  <c r="AR83" i="13"/>
  <c r="AR84" i="13" s="1"/>
  <c r="AR94" i="13" s="1"/>
  <c r="AR77" i="13"/>
  <c r="AS186" i="13"/>
  <c r="AS188" i="13" s="1"/>
  <c r="AS184" i="13"/>
  <c r="AT181" i="13" s="1"/>
  <c r="AW272" i="13"/>
  <c r="AW275" i="13"/>
  <c r="AW236" i="13"/>
  <c r="AW233" i="13"/>
  <c r="AD112" i="13"/>
  <c r="AE109" i="13" s="1"/>
  <c r="AD114" i="13"/>
  <c r="AD116" i="13" s="1"/>
  <c r="AZ115" i="10"/>
  <c r="AZ101" i="10"/>
  <c r="AX192" i="10"/>
  <c r="AU234" i="13"/>
  <c r="AU245" i="13" s="1"/>
  <c r="AY121" i="10"/>
  <c r="AY122" i="10" s="1"/>
  <c r="AY126" i="10" s="1"/>
  <c r="AY192" i="10" s="1"/>
  <c r="AZ121" i="10"/>
  <c r="AZ122" i="10" s="1"/>
  <c r="AZ126" i="10" s="1"/>
  <c r="AZ108" i="10"/>
  <c r="AZ103" i="10"/>
  <c r="AZ127" i="10"/>
  <c r="AZ107" i="10"/>
  <c r="AZ109" i="10"/>
  <c r="AX7" i="13"/>
  <c r="AW260" i="13"/>
  <c r="AW266" i="13" s="1"/>
  <c r="AW155" i="13"/>
  <c r="AW156" i="13"/>
  <c r="AW221" i="13"/>
  <c r="AW96" i="13"/>
  <c r="AW158" i="13"/>
  <c r="AW133" i="13"/>
  <c r="AW15" i="13"/>
  <c r="AW207" i="13"/>
  <c r="AW135" i="13"/>
  <c r="AW168" i="13"/>
  <c r="AW159" i="13"/>
  <c r="AW285" i="13"/>
  <c r="AW166" i="13"/>
  <c r="AW167" i="13"/>
  <c r="AW110" i="13"/>
  <c r="AW122" i="13"/>
  <c r="AW246" i="13"/>
  <c r="AW19" i="13"/>
  <c r="AW182" i="13"/>
  <c r="AW123" i="13"/>
  <c r="AW125" i="13"/>
  <c r="AW148" i="13"/>
  <c r="AW149" i="13" s="1"/>
  <c r="AW32" i="13"/>
  <c r="AW134" i="13"/>
  <c r="AW71" i="13"/>
  <c r="AW126" i="13"/>
  <c r="AY139" i="10"/>
  <c r="AY143" i="10"/>
  <c r="AY156" i="10"/>
  <c r="AY172" i="10"/>
  <c r="AV115" i="13"/>
  <c r="AV111" i="13" s="1"/>
  <c r="AV187" i="13"/>
  <c r="AV183" i="13" s="1"/>
  <c r="AV76" i="13"/>
  <c r="AV72" i="13" s="1"/>
  <c r="AV225" i="13"/>
  <c r="AV226" i="13"/>
  <c r="AV222" i="13" s="1"/>
  <c r="AV223" i="13"/>
  <c r="AW220" i="13" s="1"/>
  <c r="AV227" i="13"/>
  <c r="AZ179" i="10"/>
  <c r="AZ133" i="10"/>
  <c r="AV262" i="13"/>
  <c r="AW259" i="13" s="1"/>
  <c r="AV265" i="13"/>
  <c r="AV261" i="13" s="1"/>
  <c r="AV264" i="13"/>
  <c r="AW20" i="13"/>
  <c r="AU95" i="13"/>
  <c r="AW21" i="13"/>
  <c r="AU205" i="13"/>
  <c r="AU283" i="13"/>
  <c r="AU48" i="13"/>
  <c r="AU56" i="13" s="1"/>
  <c r="AU57" i="13"/>
  <c r="AU45" i="13"/>
  <c r="AU55" i="13" s="1"/>
  <c r="AW47" i="13"/>
  <c r="AV237" i="13"/>
  <c r="AV273" i="13"/>
  <c r="AV283" i="13" s="1"/>
  <c r="AV276" i="13"/>
  <c r="AV197" i="13"/>
  <c r="AV198" i="13" s="1"/>
  <c r="AV194" i="13"/>
  <c r="AV195" i="13" s="1"/>
  <c r="AV206" i="13" s="1"/>
  <c r="AV44" i="13"/>
  <c r="AV47" i="13"/>
  <c r="AV234" i="13"/>
  <c r="AV245" i="13" s="1"/>
  <c r="AU244" i="13"/>
  <c r="AW145" i="10"/>
  <c r="AX144" i="10"/>
  <c r="AV165" i="10"/>
  <c r="AV166" i="10" s="1"/>
  <c r="AV171" i="10" s="1"/>
  <c r="AV193" i="10" s="1"/>
  <c r="AV194" i="10" s="1"/>
  <c r="AV162" i="10"/>
  <c r="AV163" i="10" s="1"/>
  <c r="AV170" i="10" s="1"/>
  <c r="AV184" i="10" s="1"/>
  <c r="AV185" i="10" s="1"/>
  <c r="AT73" i="13" l="1"/>
  <c r="AU70" i="13" s="1"/>
  <c r="AT75" i="13"/>
  <c r="AT186" i="13"/>
  <c r="AT184" i="13"/>
  <c r="AU181" i="13" s="1"/>
  <c r="AX272" i="13"/>
  <c r="AX233" i="13"/>
  <c r="AX236" i="13"/>
  <c r="AX275" i="13"/>
  <c r="AE112" i="13"/>
  <c r="AF109" i="13" s="1"/>
  <c r="AE114" i="13"/>
  <c r="AE116" i="13" s="1"/>
  <c r="AY183" i="10"/>
  <c r="AV86" i="13"/>
  <c r="AV87" i="13" s="1"/>
  <c r="AX20" i="13"/>
  <c r="AX21" i="13" s="1"/>
  <c r="AW44" i="13"/>
  <c r="AW57" i="13" s="1"/>
  <c r="AZ183" i="10"/>
  <c r="AZ192" i="10"/>
  <c r="C129" i="10"/>
  <c r="AW76" i="13"/>
  <c r="AW72" i="13" s="1"/>
  <c r="AW187" i="13"/>
  <c r="AW183" i="13" s="1"/>
  <c r="AW115" i="13"/>
  <c r="AW111" i="13" s="1"/>
  <c r="AW227" i="13"/>
  <c r="AW237" i="13" s="1"/>
  <c r="AW225" i="13"/>
  <c r="AW223" i="13"/>
  <c r="AX220" i="13" s="1"/>
  <c r="AW226" i="13"/>
  <c r="AW222" i="13" s="1"/>
  <c r="AY7" i="13"/>
  <c r="AX15" i="13"/>
  <c r="AX32" i="13"/>
  <c r="AX19" i="13"/>
  <c r="AX155" i="13"/>
  <c r="AX159" i="13"/>
  <c r="AX156" i="13"/>
  <c r="AX168" i="13"/>
  <c r="AX167" i="13"/>
  <c r="AX166" i="13"/>
  <c r="AX148" i="13"/>
  <c r="AX149" i="13" s="1"/>
  <c r="AX158" i="13"/>
  <c r="AX207" i="13"/>
  <c r="AX182" i="13"/>
  <c r="AX96" i="13"/>
  <c r="AX246" i="13"/>
  <c r="AX285" i="13"/>
  <c r="AX133" i="13"/>
  <c r="AX110" i="13"/>
  <c r="AX123" i="13"/>
  <c r="AX125" i="13"/>
  <c r="AX134" i="13"/>
  <c r="AX71" i="13"/>
  <c r="AX122" i="13"/>
  <c r="AX260" i="13"/>
  <c r="AX266" i="13" s="1"/>
  <c r="AX221" i="13"/>
  <c r="AX126" i="13"/>
  <c r="AX135" i="13"/>
  <c r="AZ172" i="10"/>
  <c r="AZ156" i="10"/>
  <c r="AZ139" i="10"/>
  <c r="AZ143" i="10"/>
  <c r="AW262" i="13"/>
  <c r="AX259" i="13" s="1"/>
  <c r="AW276" i="13"/>
  <c r="AW264" i="13"/>
  <c r="AW265" i="13"/>
  <c r="AW261" i="13" s="1"/>
  <c r="AW86" i="13"/>
  <c r="AW87" i="13" s="1"/>
  <c r="AW273" i="13"/>
  <c r="AV284" i="13"/>
  <c r="AV94" i="13"/>
  <c r="AV57" i="13"/>
  <c r="AV45" i="13"/>
  <c r="AV55" i="13" s="1"/>
  <c r="AV48" i="13"/>
  <c r="AV56" i="13" s="1"/>
  <c r="AV244" i="13"/>
  <c r="AV205" i="13"/>
  <c r="AW162" i="10"/>
  <c r="AW163" i="10" s="1"/>
  <c r="AW170" i="10" s="1"/>
  <c r="AW184" i="10" s="1"/>
  <c r="AW185" i="10" s="1"/>
  <c r="AW165" i="10"/>
  <c r="AW166" i="10" s="1"/>
  <c r="AW171" i="10" s="1"/>
  <c r="AW193" i="10" s="1"/>
  <c r="AW194" i="10" s="1"/>
  <c r="AX145" i="10"/>
  <c r="AY144" i="10"/>
  <c r="AT197" i="13" l="1"/>
  <c r="AT198" i="13" s="1"/>
  <c r="AT188" i="13"/>
  <c r="AU73" i="13"/>
  <c r="AV70" i="13" s="1"/>
  <c r="AU75" i="13"/>
  <c r="AU77" i="13" s="1"/>
  <c r="AT83" i="13"/>
  <c r="AT84" i="13" s="1"/>
  <c r="AT77" i="13"/>
  <c r="AU186" i="13"/>
  <c r="AU184" i="13"/>
  <c r="AV181" i="13" s="1"/>
  <c r="AY275" i="13"/>
  <c r="AY272" i="13"/>
  <c r="AY233" i="13"/>
  <c r="AY236" i="13"/>
  <c r="AY20" i="13"/>
  <c r="AW48" i="13"/>
  <c r="AW56" i="13" s="1"/>
  <c r="AW45" i="13"/>
  <c r="AW55" i="13" s="1"/>
  <c r="AF114" i="13"/>
  <c r="AF116" i="13" s="1"/>
  <c r="AF112" i="13"/>
  <c r="AG109" i="13" s="1"/>
  <c r="AW205" i="13"/>
  <c r="AW95" i="13"/>
  <c r="AW206" i="13"/>
  <c r="AW234" i="13"/>
  <c r="AW197" i="13"/>
  <c r="AW198" i="13" s="1"/>
  <c r="AX76" i="13"/>
  <c r="AX72" i="13" s="1"/>
  <c r="AX115" i="13"/>
  <c r="AX111" i="13" s="1"/>
  <c r="AX262" i="13"/>
  <c r="AY259" i="13" s="1"/>
  <c r="AX264" i="13"/>
  <c r="AX276" i="13"/>
  <c r="AX265" i="13"/>
  <c r="AX261" i="13" s="1"/>
  <c r="AX223" i="13"/>
  <c r="AY220" i="13" s="1"/>
  <c r="AX225" i="13"/>
  <c r="AX226" i="13"/>
  <c r="AX222" i="13" s="1"/>
  <c r="AX227" i="13"/>
  <c r="AX187" i="13"/>
  <c r="AX183" i="13" s="1"/>
  <c r="AZ7" i="13"/>
  <c r="AY15" i="13"/>
  <c r="AY32" i="13"/>
  <c r="AY19" i="13"/>
  <c r="AY21" i="13" s="1"/>
  <c r="AY159" i="13"/>
  <c r="AY182" i="13"/>
  <c r="AY207" i="13"/>
  <c r="AY158" i="13"/>
  <c r="AY155" i="13"/>
  <c r="AY166" i="13"/>
  <c r="AY167" i="13"/>
  <c r="AY148" i="13"/>
  <c r="AY149" i="13" s="1"/>
  <c r="AY156" i="13"/>
  <c r="AY168" i="13"/>
  <c r="AY246" i="13"/>
  <c r="AY133" i="13"/>
  <c r="AY96" i="13"/>
  <c r="AY71" i="13"/>
  <c r="AY260" i="13"/>
  <c r="AY266" i="13" s="1"/>
  <c r="AY285" i="13"/>
  <c r="AY123" i="13"/>
  <c r="AY134" i="13"/>
  <c r="AY221" i="13"/>
  <c r="AY126" i="13"/>
  <c r="AY110" i="13"/>
  <c r="AY122" i="13"/>
  <c r="AY125" i="13"/>
  <c r="AY135" i="13"/>
  <c r="C188" i="10"/>
  <c r="C197" i="10"/>
  <c r="AW94" i="13"/>
  <c r="AW283" i="13"/>
  <c r="AW284" i="13"/>
  <c r="AX194" i="13"/>
  <c r="AX195" i="13" s="1"/>
  <c r="AX205" i="13" s="1"/>
  <c r="AX234" i="13"/>
  <c r="AX244" i="13" s="1"/>
  <c r="AX273" i="13"/>
  <c r="AX283" i="13" s="1"/>
  <c r="AX237" i="13"/>
  <c r="AX197" i="13"/>
  <c r="AX198" i="13" s="1"/>
  <c r="AX44" i="13"/>
  <c r="AX47" i="13"/>
  <c r="AX86" i="13"/>
  <c r="AX87" i="13" s="1"/>
  <c r="AZ144" i="10"/>
  <c r="AZ145" i="10" s="1"/>
  <c r="AY145" i="10"/>
  <c r="AX165" i="10"/>
  <c r="AX166" i="10" s="1"/>
  <c r="AX171" i="10" s="1"/>
  <c r="AX193" i="10" s="1"/>
  <c r="AX194" i="10" s="1"/>
  <c r="AX162" i="10"/>
  <c r="AX163" i="10" s="1"/>
  <c r="AX170" i="10" s="1"/>
  <c r="AX184" i="10" s="1"/>
  <c r="AX185" i="10" s="1"/>
  <c r="AU194" i="13" l="1"/>
  <c r="AU195" i="13" s="1"/>
  <c r="AU206" i="13" s="1"/>
  <c r="AU188" i="13"/>
  <c r="AV73" i="13"/>
  <c r="AW70" i="13" s="1"/>
  <c r="AV75" i="13"/>
  <c r="AV184" i="13"/>
  <c r="AW181" i="13" s="1"/>
  <c r="AV186" i="13"/>
  <c r="AV188" i="13" s="1"/>
  <c r="AZ236" i="13"/>
  <c r="AZ272" i="13"/>
  <c r="AZ233" i="13"/>
  <c r="AZ275" i="13"/>
  <c r="AZ20" i="13"/>
  <c r="AG112" i="13"/>
  <c r="AH109" i="13" s="1"/>
  <c r="AG114" i="13"/>
  <c r="AG116" i="13" s="1"/>
  <c r="AX284" i="13"/>
  <c r="AW245" i="13"/>
  <c r="AW244" i="13"/>
  <c r="AX206" i="13"/>
  <c r="AY115" i="13"/>
  <c r="AY111" i="13" s="1"/>
  <c r="AY76" i="13"/>
  <c r="AY72" i="13" s="1"/>
  <c r="AY187" i="13"/>
  <c r="AY183" i="13" s="1"/>
  <c r="AZ19" i="13"/>
  <c r="AZ32" i="13"/>
  <c r="AZ15" i="13"/>
  <c r="BA7" i="13"/>
  <c r="AZ166" i="13"/>
  <c r="AZ156" i="13"/>
  <c r="AZ159" i="13"/>
  <c r="AZ158" i="13"/>
  <c r="AZ168" i="13"/>
  <c r="AZ182" i="13"/>
  <c r="AZ167" i="13"/>
  <c r="AZ148" i="13"/>
  <c r="AZ149" i="13" s="1"/>
  <c r="AZ155" i="13"/>
  <c r="AZ207" i="13"/>
  <c r="AZ126" i="13"/>
  <c r="AZ110" i="13"/>
  <c r="AZ246" i="13"/>
  <c r="AZ221" i="13"/>
  <c r="AZ134" i="13"/>
  <c r="AZ122" i="13"/>
  <c r="AZ96" i="13"/>
  <c r="AZ71" i="13"/>
  <c r="AZ260" i="13"/>
  <c r="AZ266" i="13" s="1"/>
  <c r="AZ125" i="13"/>
  <c r="AZ135" i="13"/>
  <c r="AZ285" i="13"/>
  <c r="AZ133" i="13"/>
  <c r="AZ123" i="13"/>
  <c r="AY226" i="13"/>
  <c r="AY222" i="13" s="1"/>
  <c r="AY225" i="13"/>
  <c r="AY227" i="13"/>
  <c r="AY223" i="13"/>
  <c r="AZ220" i="13" s="1"/>
  <c r="AY265" i="13"/>
  <c r="AY261" i="13" s="1"/>
  <c r="AY264" i="13"/>
  <c r="AY273" i="13"/>
  <c r="AY284" i="13" s="1"/>
  <c r="AY262" i="13"/>
  <c r="AZ259" i="13" s="1"/>
  <c r="AX245" i="13"/>
  <c r="AX95" i="13"/>
  <c r="AX57" i="13"/>
  <c r="AX48" i="13"/>
  <c r="AX56" i="13" s="1"/>
  <c r="AX45" i="13"/>
  <c r="AX55" i="13" s="1"/>
  <c r="AZ21" i="13"/>
  <c r="AY44" i="13"/>
  <c r="AY86" i="13"/>
  <c r="AY87" i="13" s="1"/>
  <c r="AY237" i="13"/>
  <c r="AY234" i="13"/>
  <c r="AY245" i="13" s="1"/>
  <c r="AY47" i="13"/>
  <c r="AY83" i="13"/>
  <c r="AY84" i="13" s="1"/>
  <c r="AY162" i="10"/>
  <c r="AY163" i="10" s="1"/>
  <c r="AY165" i="10"/>
  <c r="AY166" i="10" s="1"/>
  <c r="AY171" i="10" s="1"/>
  <c r="AY193" i="10" s="1"/>
  <c r="AY194" i="10" s="1"/>
  <c r="AY170" i="10"/>
  <c r="AY184" i="10" s="1"/>
  <c r="AY185" i="10" s="1"/>
  <c r="AZ162" i="10"/>
  <c r="AZ163" i="10" s="1"/>
  <c r="AZ170" i="10" s="1"/>
  <c r="AZ165" i="10"/>
  <c r="AZ166" i="10" s="1"/>
  <c r="AZ171" i="10" s="1"/>
  <c r="AW186" i="13" l="1"/>
  <c r="AW184" i="13"/>
  <c r="AX181" i="13" s="1"/>
  <c r="AW75" i="13"/>
  <c r="AW73" i="13"/>
  <c r="AX70" i="13" s="1"/>
  <c r="AV83" i="13"/>
  <c r="AV84" i="13" s="1"/>
  <c r="AV95" i="13" s="1"/>
  <c r="AV77" i="13"/>
  <c r="BA233" i="13"/>
  <c r="BA272" i="13"/>
  <c r="BA275" i="13"/>
  <c r="BA236" i="13"/>
  <c r="BA20" i="13"/>
  <c r="AH112" i="13"/>
  <c r="AI109" i="13" s="1"/>
  <c r="AH114" i="13"/>
  <c r="AH116" i="13" s="1"/>
  <c r="AY194" i="13"/>
  <c r="AY195" i="13" s="1"/>
  <c r="AY206" i="13" s="1"/>
  <c r="AY276" i="13"/>
  <c r="AZ184" i="10"/>
  <c r="AZ185" i="10" s="1"/>
  <c r="C174" i="10"/>
  <c r="D188" i="10" s="1"/>
  <c r="E188" i="10" s="1"/>
  <c r="BA21" i="13"/>
  <c r="AY95" i="13"/>
  <c r="AY283" i="13"/>
  <c r="AZ76" i="13"/>
  <c r="AZ72" i="13" s="1"/>
  <c r="AZ225" i="13"/>
  <c r="AZ226" i="13"/>
  <c r="AZ222" i="13" s="1"/>
  <c r="AZ227" i="13"/>
  <c r="AZ237" i="13" s="1"/>
  <c r="AZ223" i="13"/>
  <c r="BA220" i="13" s="1"/>
  <c r="AZ187" i="13"/>
  <c r="AZ183" i="13" s="1"/>
  <c r="AZ193" i="10"/>
  <c r="AZ194" i="10" s="1"/>
  <c r="C175" i="10"/>
  <c r="D197" i="10" s="1"/>
  <c r="E197" i="10" s="1"/>
  <c r="AZ262" i="13"/>
  <c r="BA259" i="13" s="1"/>
  <c r="AZ265" i="13"/>
  <c r="AZ261" i="13" s="1"/>
  <c r="AZ264" i="13"/>
  <c r="AZ115" i="13"/>
  <c r="AZ111" i="13" s="1"/>
  <c r="BA32" i="13"/>
  <c r="BA19" i="13"/>
  <c r="BA15" i="13"/>
  <c r="BA156" i="13"/>
  <c r="BA159" i="13"/>
  <c r="BA148" i="13"/>
  <c r="BA149" i="13" s="1"/>
  <c r="BA167" i="13"/>
  <c r="BA155" i="13"/>
  <c r="BA166" i="13"/>
  <c r="BA182" i="13"/>
  <c r="BA168" i="13"/>
  <c r="BA158" i="13"/>
  <c r="BA207" i="13"/>
  <c r="BA71" i="13"/>
  <c r="BA123" i="13"/>
  <c r="BA135" i="13"/>
  <c r="BA246" i="13"/>
  <c r="BA285" i="13"/>
  <c r="BA134" i="13"/>
  <c r="BA133" i="13"/>
  <c r="D137" i="13" s="1"/>
  <c r="H20" i="14" s="1"/>
  <c r="BA221" i="13"/>
  <c r="BA260" i="13"/>
  <c r="BA266" i="13" s="1"/>
  <c r="BA110" i="13"/>
  <c r="BA122" i="13"/>
  <c r="BA96" i="13"/>
  <c r="BA125" i="13"/>
  <c r="BA126" i="13"/>
  <c r="AY94" i="13"/>
  <c r="AY57" i="13"/>
  <c r="AY45" i="13"/>
  <c r="AY55" i="13" s="1"/>
  <c r="AY48" i="13"/>
  <c r="AY56" i="13" s="1"/>
  <c r="BA47" i="13"/>
  <c r="AZ44" i="13"/>
  <c r="AZ47" i="13"/>
  <c r="AZ197" i="13"/>
  <c r="AZ198" i="13" s="1"/>
  <c r="AZ273" i="13"/>
  <c r="AZ284" i="13" s="1"/>
  <c r="AZ86" i="13"/>
  <c r="AZ87" i="13" s="1"/>
  <c r="AZ276" i="13"/>
  <c r="AY205" i="13"/>
  <c r="AY244" i="13"/>
  <c r="AW194" i="13" l="1"/>
  <c r="AW195" i="13" s="1"/>
  <c r="AW188" i="13"/>
  <c r="AX184" i="13"/>
  <c r="AY181" i="13" s="1"/>
  <c r="AX186" i="13"/>
  <c r="AX188" i="13" s="1"/>
  <c r="AW83" i="13"/>
  <c r="AW84" i="13" s="1"/>
  <c r="AW77" i="13"/>
  <c r="AX73" i="13"/>
  <c r="AY70" i="13" s="1"/>
  <c r="AX75" i="13"/>
  <c r="F197" i="10"/>
  <c r="AI112" i="13"/>
  <c r="AJ109" i="13" s="1"/>
  <c r="AI114" i="13"/>
  <c r="AI116" i="13" s="1"/>
  <c r="G71" i="12"/>
  <c r="C83" i="12" s="1"/>
  <c r="D138" i="13"/>
  <c r="G20" i="14" s="1"/>
  <c r="I20" i="14" s="1"/>
  <c r="AZ205" i="13"/>
  <c r="AZ206" i="13"/>
  <c r="BA44" i="13"/>
  <c r="AZ234" i="13"/>
  <c r="AZ245" i="13" s="1"/>
  <c r="D170" i="13"/>
  <c r="H21" i="14" s="1"/>
  <c r="G72" i="12" s="1"/>
  <c r="C86" i="12" s="1"/>
  <c r="BA223" i="13"/>
  <c r="BA225" i="13"/>
  <c r="BA226" i="13"/>
  <c r="BA222" i="13" s="1"/>
  <c r="BA227" i="13"/>
  <c r="BA237" i="13" s="1"/>
  <c r="BA262" i="13"/>
  <c r="BA264" i="13"/>
  <c r="BA265" i="13"/>
  <c r="BA261" i="13" s="1"/>
  <c r="BA276" i="13"/>
  <c r="BA76" i="13"/>
  <c r="BA72" i="13" s="1"/>
  <c r="BA187" i="13"/>
  <c r="BA183" i="13" s="1"/>
  <c r="BA115" i="13"/>
  <c r="BA111" i="13" s="1"/>
  <c r="D171" i="13"/>
  <c r="G21" i="14" s="1"/>
  <c r="AZ283" i="13"/>
  <c r="AZ95" i="13"/>
  <c r="AZ57" i="13"/>
  <c r="AZ48" i="13"/>
  <c r="AZ56" i="13" s="1"/>
  <c r="AZ45" i="13"/>
  <c r="AZ55" i="13" s="1"/>
  <c r="AX83" i="13" l="1"/>
  <c r="AX84" i="13" s="1"/>
  <c r="AX94" i="13" s="1"/>
  <c r="AX77" i="13"/>
  <c r="AY73" i="13"/>
  <c r="AZ70" i="13" s="1"/>
  <c r="AY75" i="13"/>
  <c r="AY77" i="13" s="1"/>
  <c r="AY186" i="13"/>
  <c r="AY184" i="13"/>
  <c r="AZ181" i="13" s="1"/>
  <c r="AJ112" i="13"/>
  <c r="AK109" i="13" s="1"/>
  <c r="AJ114" i="13"/>
  <c r="AJ116" i="13" s="1"/>
  <c r="BA45" i="13"/>
  <c r="BA55" i="13" s="1"/>
  <c r="BA48" i="13"/>
  <c r="BA56" i="13" s="1"/>
  <c r="BA57" i="13"/>
  <c r="BA234" i="13"/>
  <c r="BA245" i="13" s="1"/>
  <c r="D249" i="13" s="1"/>
  <c r="G23" i="14" s="1"/>
  <c r="BA95" i="13"/>
  <c r="D99" i="13" s="1"/>
  <c r="G19" i="14" s="1"/>
  <c r="BA94" i="13"/>
  <c r="BA205" i="13"/>
  <c r="D209" i="13" s="1"/>
  <c r="H22" i="14" s="1"/>
  <c r="G73" i="12" s="1"/>
  <c r="C89" i="12" s="1"/>
  <c r="BA206" i="13"/>
  <c r="D210" i="13" s="1"/>
  <c r="G22" i="14" s="1"/>
  <c r="AZ244" i="13"/>
  <c r="BA197" i="13"/>
  <c r="BA198" i="13" s="1"/>
  <c r="BA273" i="13"/>
  <c r="BA86" i="13"/>
  <c r="BA87" i="13" s="1"/>
  <c r="I21" i="14"/>
  <c r="AY197" i="13" l="1"/>
  <c r="AY198" i="13" s="1"/>
  <c r="AY188" i="13"/>
  <c r="AZ184" i="13"/>
  <c r="BA181" i="13" s="1"/>
  <c r="AZ186" i="13"/>
  <c r="AZ75" i="13"/>
  <c r="AZ73" i="13"/>
  <c r="BA70" i="13" s="1"/>
  <c r="AK112" i="13"/>
  <c r="AL109" i="13" s="1"/>
  <c r="AK114" i="13"/>
  <c r="AK116" i="13" s="1"/>
  <c r="D60" i="13"/>
  <c r="G18" i="14" s="1"/>
  <c r="D59" i="13"/>
  <c r="H18" i="14" s="1"/>
  <c r="G69" i="12" s="1"/>
  <c r="I22" i="14"/>
  <c r="BA244" i="13"/>
  <c r="D248" i="13" s="1"/>
  <c r="H23" i="14" s="1"/>
  <c r="BA283" i="13"/>
  <c r="D287" i="13" s="1"/>
  <c r="H24" i="14" s="1"/>
  <c r="BA284" i="13"/>
  <c r="D288" i="13" s="1"/>
  <c r="G24" i="14" s="1"/>
  <c r="AZ83" i="13" l="1"/>
  <c r="AZ84" i="13" s="1"/>
  <c r="AZ94" i="13" s="1"/>
  <c r="D98" i="13" s="1"/>
  <c r="H19" i="14" s="1"/>
  <c r="AZ77" i="13"/>
  <c r="BA73" i="13"/>
  <c r="BA75" i="13"/>
  <c r="BA184" i="13"/>
  <c r="BA186" i="13"/>
  <c r="AZ194" i="13"/>
  <c r="AZ195" i="13" s="1"/>
  <c r="AZ188" i="13"/>
  <c r="AL112" i="13"/>
  <c r="AM109" i="13" s="1"/>
  <c r="AL114" i="13"/>
  <c r="AL116" i="13" s="1"/>
  <c r="I18" i="14"/>
  <c r="J20" i="14"/>
  <c r="J23" i="14"/>
  <c r="G75" i="12"/>
  <c r="C95" i="12" s="1"/>
  <c r="I24" i="14"/>
  <c r="G74" i="12"/>
  <c r="C92" i="12" s="1"/>
  <c r="I23" i="14"/>
  <c r="J21" i="14"/>
  <c r="I19" i="14" l="1"/>
  <c r="G70" i="12"/>
  <c r="C80" i="12" s="1"/>
  <c r="J19" i="14"/>
  <c r="J24" i="14"/>
  <c r="J22" i="14"/>
  <c r="J18" i="14"/>
  <c r="BA194" i="13"/>
  <c r="BA195" i="13" s="1"/>
  <c r="BA188" i="13"/>
  <c r="BA83" i="13"/>
  <c r="BA84" i="13" s="1"/>
  <c r="BA77" i="13"/>
  <c r="AM112" i="13"/>
  <c r="AN109" i="13" s="1"/>
  <c r="AM114" i="13"/>
  <c r="AM116" i="13" s="1"/>
  <c r="AN112" i="13" l="1"/>
  <c r="AO109" i="13" s="1"/>
  <c r="AN114" i="13"/>
  <c r="AN116" i="13" s="1"/>
  <c r="AO114" i="13" l="1"/>
  <c r="AO116" i="13" s="1"/>
  <c r="AO112" i="13"/>
  <c r="AP109" i="13" s="1"/>
  <c r="AP112" i="13" l="1"/>
  <c r="AQ109" i="13" s="1"/>
  <c r="AP114" i="13"/>
  <c r="AP116" i="13" s="1"/>
  <c r="AQ112" i="13" l="1"/>
  <c r="AR109" i="13" s="1"/>
  <c r="AQ114" i="13"/>
  <c r="AQ116" i="13" s="1"/>
  <c r="AR112" i="13" l="1"/>
  <c r="AS109" i="13" s="1"/>
  <c r="AR114" i="13"/>
  <c r="AR116" i="13" s="1"/>
  <c r="AS112" i="13" l="1"/>
  <c r="AT109" i="13" s="1"/>
  <c r="AS114" i="13"/>
  <c r="AS116" i="13" s="1"/>
  <c r="AT112" i="13" l="1"/>
  <c r="AU109" i="13" s="1"/>
  <c r="AT114" i="13"/>
  <c r="AT116" i="13" s="1"/>
  <c r="AU114" i="13" l="1"/>
  <c r="AU116" i="13" s="1"/>
  <c r="AU112" i="13"/>
  <c r="AV109" i="13" s="1"/>
  <c r="AV112" i="13" l="1"/>
  <c r="AW109" i="13" s="1"/>
  <c r="AV114" i="13"/>
  <c r="AV116" i="13" s="1"/>
  <c r="AW112" i="13" l="1"/>
  <c r="AX109" i="13" s="1"/>
  <c r="AW114" i="13"/>
  <c r="AW116" i="13" s="1"/>
  <c r="AX114" i="13" l="1"/>
  <c r="AX116" i="13" s="1"/>
  <c r="AX112" i="13"/>
  <c r="AY109" i="13" s="1"/>
  <c r="AY114" i="13" l="1"/>
  <c r="AY116" i="13" s="1"/>
  <c r="AY112" i="13"/>
  <c r="AZ109" i="13" s="1"/>
  <c r="AZ114" i="13" l="1"/>
  <c r="AZ116" i="13" s="1"/>
  <c r="AZ112" i="13"/>
  <c r="BA109" i="13" s="1"/>
  <c r="BA114" i="13" l="1"/>
  <c r="BA116" i="13" s="1"/>
  <c r="BA112" i="13"/>
</calcChain>
</file>

<file path=xl/sharedStrings.xml><?xml version="1.0" encoding="utf-8"?>
<sst xmlns="http://schemas.openxmlformats.org/spreadsheetml/2006/main" count="1367" uniqueCount="574">
  <si>
    <t>Disclaimer</t>
  </si>
  <si>
    <t>Inputs</t>
  </si>
  <si>
    <t>Equipment life (yrs)</t>
  </si>
  <si>
    <t>Self funded</t>
  </si>
  <si>
    <t>Commercial loan</t>
  </si>
  <si>
    <t>EE loan</t>
  </si>
  <si>
    <t>Operating lease</t>
  </si>
  <si>
    <t>Capital lease</t>
  </si>
  <si>
    <t>EUA</t>
  </si>
  <si>
    <t>On-bill financing</t>
  </si>
  <si>
    <t>Yes</t>
  </si>
  <si>
    <t>Which financing options should you consider?</t>
  </si>
  <si>
    <t>Finance option</t>
  </si>
  <si>
    <t>Introduction</t>
  </si>
  <si>
    <t xml:space="preserve">•  </t>
  </si>
  <si>
    <t>This model includes the following parts:</t>
  </si>
  <si>
    <t>Standard and energy efficiency equipment options</t>
  </si>
  <si>
    <t>Description</t>
  </si>
  <si>
    <t>Equipment type</t>
  </si>
  <si>
    <t>Standard</t>
  </si>
  <si>
    <t>Cost to install ($)</t>
  </si>
  <si>
    <t>Operation and maintenance cost ($ p.a.)</t>
  </si>
  <si>
    <t>Electricity use (kWh p.a.)</t>
  </si>
  <si>
    <t>Other assumptions</t>
  </si>
  <si>
    <t>Current electricity price ($/MWh)</t>
  </si>
  <si>
    <t>This is the minimum % return required from an investment</t>
  </si>
  <si>
    <t>Year</t>
  </si>
  <si>
    <t>EE</t>
  </si>
  <si>
    <t>Annual electricity price growth rate (%)</t>
  </si>
  <si>
    <t>Energy prices</t>
  </si>
  <si>
    <t>Discount rate (%)</t>
  </si>
  <si>
    <t>End</t>
  </si>
  <si>
    <t>Part 1: how do energy efficient equipment and standard equipment compare?</t>
  </si>
  <si>
    <t>Cash flows</t>
  </si>
  <si>
    <t>Standard equipment</t>
  </si>
  <si>
    <t>Capital expenditure ($)</t>
  </si>
  <si>
    <t>Cost of installing and maintaining equipment</t>
  </si>
  <si>
    <t>Operation and maintenance cost ($)</t>
  </si>
  <si>
    <t>Energy cost</t>
  </si>
  <si>
    <t>Electricity consumption (kWh)</t>
  </si>
  <si>
    <t>Item</t>
  </si>
  <si>
    <t>Electricity price ($/MWh)</t>
  </si>
  <si>
    <t>Electricity cost ($)</t>
  </si>
  <si>
    <t>Depreciation</t>
  </si>
  <si>
    <t>Equipment life (years)</t>
  </si>
  <si>
    <t>Annual depreciation (%)</t>
  </si>
  <si>
    <t>Depreciation ($)</t>
  </si>
  <si>
    <t>Tax</t>
  </si>
  <si>
    <t>Discount rate and tax rate</t>
  </si>
  <si>
    <t>Tax rate (%)</t>
  </si>
  <si>
    <t>Operating costs, including energy costs, and depreciation are tax deductible, reducing the tax you pay</t>
  </si>
  <si>
    <t>Cash flows and NPV</t>
  </si>
  <si>
    <t>Discount factor</t>
  </si>
  <si>
    <t>Energy efficient equipment</t>
  </si>
  <si>
    <t>Financial outcome from purchasing energy efficient equipment vs. standard equipment</t>
  </si>
  <si>
    <t>Cash flows from equipment ($)</t>
  </si>
  <si>
    <t>NPV ($)</t>
  </si>
  <si>
    <t>Cashflows: standard equipment ($)</t>
  </si>
  <si>
    <t>Cashflows: EE minus standard ($)</t>
  </si>
  <si>
    <t>Difference</t>
  </si>
  <si>
    <t>Energy Savings Certificates</t>
  </si>
  <si>
    <t>Part 2: Inputs</t>
  </si>
  <si>
    <t>Energy efficient equipment assumptions</t>
  </si>
  <si>
    <t>Case study</t>
  </si>
  <si>
    <t>Your project</t>
  </si>
  <si>
    <t>Electricity savings (kWh p.a.)</t>
  </si>
  <si>
    <t>Assumption used</t>
  </si>
  <si>
    <t>EUA postcodes</t>
  </si>
  <si>
    <t>Source:</t>
  </si>
  <si>
    <t>http://www.dlg.nsw.gov.au/dlg/dlghome/dlg_regions.asp</t>
  </si>
  <si>
    <t>Suburb</t>
  </si>
  <si>
    <t>Postcode</t>
  </si>
  <si>
    <t>Across councils</t>
  </si>
  <si>
    <t>Council</t>
  </si>
  <si>
    <t>BALLS HEAD</t>
  </si>
  <si>
    <t>North Sydney</t>
  </si>
  <si>
    <t>BERRYS BAY</t>
  </si>
  <si>
    <t>BLUES POINT</t>
  </si>
  <si>
    <t>CAMMERAY</t>
  </si>
  <si>
    <t>CREMORNE</t>
  </si>
  <si>
    <t>***</t>
  </si>
  <si>
    <t>CREMORNE JUNCTION</t>
  </si>
  <si>
    <t>CREMORNE NORTH</t>
  </si>
  <si>
    <t>CREMORNE POINT</t>
  </si>
  <si>
    <t>CROWS NEST</t>
  </si>
  <si>
    <t>HMAS PLATYPUS</t>
  </si>
  <si>
    <t>HMAS WATERHEN</t>
  </si>
  <si>
    <t>KIRRIBILLI</t>
  </si>
  <si>
    <t>KURRABA POINT</t>
  </si>
  <si>
    <t>LAVENDER BAY</t>
  </si>
  <si>
    <t>MATER MISERICORDIAE HOSPITAL</t>
  </si>
  <si>
    <t>MCMAHONS POINT</t>
  </si>
  <si>
    <t>MILSONS POINT</t>
  </si>
  <si>
    <t>MOSMAN BAY</t>
  </si>
  <si>
    <t>MOSMANS BAY</t>
  </si>
  <si>
    <t>NAREMBURN</t>
  </si>
  <si>
    <t>NEUTRAL BAY</t>
  </si>
  <si>
    <t>NEUTRAL BAY JUNCTION</t>
  </si>
  <si>
    <t>NORTH SYDNEY</t>
  </si>
  <si>
    <t>NORTH SYDNEY SHOPPINGWORLD</t>
  </si>
  <si>
    <t>ST LEONARDS</t>
  </si>
  <si>
    <t>WAVERTON</t>
  </si>
  <si>
    <t>WOLLSTONECRAFT</t>
  </si>
  <si>
    <t>ALEXANDRIA</t>
  </si>
  <si>
    <t>Sydney</t>
  </si>
  <si>
    <t>ANNANDALE</t>
  </si>
  <si>
    <t>BEACONSFIELD</t>
  </si>
  <si>
    <t>BROADWAY</t>
  </si>
  <si>
    <t>CAMPERDOWN</t>
  </si>
  <si>
    <t>CENTENNIAL PARK</t>
  </si>
  <si>
    <t>CHINATOWN</t>
  </si>
  <si>
    <t>CHIPPENDALE</t>
  </si>
  <si>
    <t>CHURCH HILL</t>
  </si>
  <si>
    <t>CIRCULAR QUAY</t>
  </si>
  <si>
    <t>DARLING HARBOUR</t>
  </si>
  <si>
    <t>DARLINGHURST</t>
  </si>
  <si>
    <t>DARLINGTON</t>
  </si>
  <si>
    <t>DAWES POINT</t>
  </si>
  <si>
    <t>EAST SYDNEY</t>
  </si>
  <si>
    <t>ELIZABETH BAY</t>
  </si>
  <si>
    <t>ERSKINEVILLE</t>
  </si>
  <si>
    <t>EVELEIGH</t>
  </si>
  <si>
    <t>FOREST LODGE</t>
  </si>
  <si>
    <t>GARDEN ISLAND</t>
  </si>
  <si>
    <t>GLEBE</t>
  </si>
  <si>
    <t>GOAT ISLAND</t>
  </si>
  <si>
    <t>GOLDEN GROVE</t>
  </si>
  <si>
    <t>HAYMARKET</t>
  </si>
  <si>
    <t>HMAS KUTTABUL</t>
  </si>
  <si>
    <t>KINGS CROSS</t>
  </si>
  <si>
    <t>MACDONALDTOWN</t>
  </si>
  <si>
    <t>MILLERS POINT</t>
  </si>
  <si>
    <t>MOORE PARK</t>
  </si>
  <si>
    <t>NEWTOWN</t>
  </si>
  <si>
    <t>PADDINGTON</t>
  </si>
  <si>
    <t>PARLIAMENT HOUSE SYDNEY</t>
  </si>
  <si>
    <t>POTTS POINT</t>
  </si>
  <si>
    <t>PYRMONT</t>
  </si>
  <si>
    <t>REDFERN</t>
  </si>
  <si>
    <t>ROSEBERY</t>
  </si>
  <si>
    <t>RUSHCUTTERS BAY</t>
  </si>
  <si>
    <t>ST JAMES</t>
  </si>
  <si>
    <t>ST PETERS</t>
  </si>
  <si>
    <t>STRAWBERRY HILLS</t>
  </si>
  <si>
    <t>SURRY HILLS</t>
  </si>
  <si>
    <t>SYDNEY</t>
  </si>
  <si>
    <t>THE ROCKS</t>
  </si>
  <si>
    <t>ULTIMO</t>
  </si>
  <si>
    <t>UNIVERSITY OF SYDNEY</t>
  </si>
  <si>
    <t>WATERLOO</t>
  </si>
  <si>
    <t>WOOLLOOMOOLOO</t>
  </si>
  <si>
    <t>ZETLAND</t>
  </si>
  <si>
    <t>BAULKHAM HILLS</t>
  </si>
  <si>
    <t>Parramatta</t>
  </si>
  <si>
    <t>BLAXCELL</t>
  </si>
  <si>
    <t>CAMELLIA</t>
  </si>
  <si>
    <t>CARLINGFORD</t>
  </si>
  <si>
    <t>CLYDE</t>
  </si>
  <si>
    <t>CLYDE JUNCTION</t>
  </si>
  <si>
    <t>DELLWOOD</t>
  </si>
  <si>
    <t>DUNDAS</t>
  </si>
  <si>
    <t>DUNDAS VALLEY</t>
  </si>
  <si>
    <t>DUNDAS WEST</t>
  </si>
  <si>
    <t>EAST GRANVILLE</t>
  </si>
  <si>
    <t>EASTWOOD</t>
  </si>
  <si>
    <t>EASTWOOD HEIGHTS</t>
  </si>
  <si>
    <t>EPPING</t>
  </si>
  <si>
    <t>EPPING WEST</t>
  </si>
  <si>
    <t>ERMINGTON</t>
  </si>
  <si>
    <t>GRANVILLE</t>
  </si>
  <si>
    <t>GRANVILLE NORTH</t>
  </si>
  <si>
    <t>GUILDFORD</t>
  </si>
  <si>
    <t>GUILDFORD EAST</t>
  </si>
  <si>
    <t>GUILDFORD NORTH</t>
  </si>
  <si>
    <t>HARRIS PARK</t>
  </si>
  <si>
    <t>KINGSDENE</t>
  </si>
  <si>
    <t>LAKE PARRAMATTA</t>
  </si>
  <si>
    <t>MAY VILLA</t>
  </si>
  <si>
    <t>MELROSE PARK</t>
  </si>
  <si>
    <t>MERRYLANDS</t>
  </si>
  <si>
    <t>MODEL FARMS</t>
  </si>
  <si>
    <t>NORTH CHESTER HILL</t>
  </si>
  <si>
    <t>NORTH WENTWORTHVILLE</t>
  </si>
  <si>
    <t>NORTHMEAD</t>
  </si>
  <si>
    <t>OATLANDS</t>
  </si>
  <si>
    <t>OLD TOONGABBIE</t>
  </si>
  <si>
    <t>PARRAMATTA</t>
  </si>
  <si>
    <t>PARRAMATTA EAST</t>
  </si>
  <si>
    <t>PARRAMATTA NORTH</t>
  </si>
  <si>
    <t>PARRAMATTA PARK</t>
  </si>
  <si>
    <t>PARRAMATTA WESTFIELD</t>
  </si>
  <si>
    <t>PENDLE HILL</t>
  </si>
  <si>
    <t>ROSEHILL</t>
  </si>
  <si>
    <t>RYDALMERE</t>
  </si>
  <si>
    <t>SEFTON</t>
  </si>
  <si>
    <t>SOUTH GRANVILLE</t>
  </si>
  <si>
    <t>TELOPEA</t>
  </si>
  <si>
    <t>TOONGABBIE</t>
  </si>
  <si>
    <t>TOONGABBIE EAST</t>
  </si>
  <si>
    <t>WENTWORTHVILLE</t>
  </si>
  <si>
    <t>WEST PARRAMATTA</t>
  </si>
  <si>
    <t>WESTMEAD</t>
  </si>
  <si>
    <t>WINSTON HILLS</t>
  </si>
  <si>
    <t>ADAMSTOWN HEIGHTS</t>
  </si>
  <si>
    <t>Lake Macquarie</t>
  </si>
  <si>
    <t>ARCADIA VALE</t>
  </si>
  <si>
    <t>ARGENTON</t>
  </si>
  <si>
    <t>AVONDALE</t>
  </si>
  <si>
    <t>AWABA</t>
  </si>
  <si>
    <t>BALCOLYN</t>
  </si>
  <si>
    <t>BALMORAL</t>
  </si>
  <si>
    <t>BARNSLEY</t>
  </si>
  <si>
    <t>BAYSWATER</t>
  </si>
  <si>
    <t>BELMONT</t>
  </si>
  <si>
    <t>BELMONT NORTH</t>
  </si>
  <si>
    <t>BELMONT SOUTH</t>
  </si>
  <si>
    <t>BENNETTS GREEN</t>
  </si>
  <si>
    <t>BLACKALLS PARK</t>
  </si>
  <si>
    <t>BLACKSMITHS</t>
  </si>
  <si>
    <t>BOLTON POINT</t>
  </si>
  <si>
    <t>BONNELLS BAY</t>
  </si>
  <si>
    <t>BOOLAROO</t>
  </si>
  <si>
    <t>BOORAGUL</t>
  </si>
  <si>
    <t>BRIGHTWATERS</t>
  </si>
  <si>
    <t>BULGONIA</t>
  </si>
  <si>
    <t>BUTTABA</t>
  </si>
  <si>
    <t>CAMERON PARK</t>
  </si>
  <si>
    <t>CAMS WHARF</t>
  </si>
  <si>
    <t>CARDIFF</t>
  </si>
  <si>
    <t>CARDIFF HEIGHTS</t>
  </si>
  <si>
    <t>CARDIFF SOUTH</t>
  </si>
  <si>
    <t>CAREY BAY</t>
  </si>
  <si>
    <t>CATHERINE HILL BAY</t>
  </si>
  <si>
    <t>CAVES BEACH</t>
  </si>
  <si>
    <t>CHARLESTOWN</t>
  </si>
  <si>
    <t>COAL POINT</t>
  </si>
  <si>
    <t>COCKLE CREEK</t>
  </si>
  <si>
    <t>COORANBONG</t>
  </si>
  <si>
    <t>CROUDACE BAY</t>
  </si>
  <si>
    <t>DORA CREEK</t>
  </si>
  <si>
    <t>DUDLEY</t>
  </si>
  <si>
    <t>EDGEWORTH</t>
  </si>
  <si>
    <t>ELEEBANA</t>
  </si>
  <si>
    <t>ERARING</t>
  </si>
  <si>
    <t>ESTELVILLE</t>
  </si>
  <si>
    <t>FAIRLEY</t>
  </si>
  <si>
    <t>FASSIFERN</t>
  </si>
  <si>
    <t>FENNELL BAY</t>
  </si>
  <si>
    <t>FISHING POINT</t>
  </si>
  <si>
    <t>FLORAVILLE</t>
  </si>
  <si>
    <t>FREEMANS WATERHOLE</t>
  </si>
  <si>
    <t>GARDEN CITY</t>
  </si>
  <si>
    <t>GARDEN SUBURB</t>
  </si>
  <si>
    <t>GATESHEAD</t>
  </si>
  <si>
    <t>GATESHEAD WEST</t>
  </si>
  <si>
    <t>GLENDALE</t>
  </si>
  <si>
    <t>HIGHFIELDS</t>
  </si>
  <si>
    <t>HILLSBOROUGH</t>
  </si>
  <si>
    <t>HOLMESVILLE</t>
  </si>
  <si>
    <t>JEWELLS</t>
  </si>
  <si>
    <t>JEWELLS CROSSING</t>
  </si>
  <si>
    <t>KAHIBAH</t>
  </si>
  <si>
    <t>KENDALL GRANGE</t>
  </si>
  <si>
    <t>KILABEN BAY</t>
  </si>
  <si>
    <t>KILLINGWORTH</t>
  </si>
  <si>
    <t>KOTARA HEIGHTS</t>
  </si>
  <si>
    <t>KOTARA SOUTH</t>
  </si>
  <si>
    <t>LAKE MACQUARIE</t>
  </si>
  <si>
    <t>LAKE VIEW</t>
  </si>
  <si>
    <t>LAKELANDS</t>
  </si>
  <si>
    <t>LITTLE PELICAN</t>
  </si>
  <si>
    <t>MACQUARIE HILLS</t>
  </si>
  <si>
    <t>MANDALONG</t>
  </si>
  <si>
    <t>MARKS POINT</t>
  </si>
  <si>
    <t>MARMONG POINT</t>
  </si>
  <si>
    <t>MARTINSVILLE</t>
  </si>
  <si>
    <t>MIDDLE CAMP</t>
  </si>
  <si>
    <t>MIRRABOOKA</t>
  </si>
  <si>
    <t>MORISSET</t>
  </si>
  <si>
    <t>MORISSET PARK</t>
  </si>
  <si>
    <t>MOUNT HUTTON</t>
  </si>
  <si>
    <t>MYUNA BAY</t>
  </si>
  <si>
    <t>NEW LAMBTON HEIGHTS</t>
  </si>
  <si>
    <t>NORDS WHARF</t>
  </si>
  <si>
    <t>ODONNELL TOWN</t>
  </si>
  <si>
    <t>PELICAN</t>
  </si>
  <si>
    <t>PELICAN FLAT</t>
  </si>
  <si>
    <t>PELICAN FLATS</t>
  </si>
  <si>
    <t>RANKIN PARK</t>
  </si>
  <si>
    <t>RATHMINES</t>
  </si>
  <si>
    <t>REDHEAD</t>
  </si>
  <si>
    <t>RYHOPE</t>
  </si>
  <si>
    <t>SEAHAMPTON</t>
  </si>
  <si>
    <t>SILVERWATER</t>
  </si>
  <si>
    <t>SKYE POINT</t>
  </si>
  <si>
    <t>SPEERS POINT</t>
  </si>
  <si>
    <t>STINGAREE POINT</t>
  </si>
  <si>
    <t>SUNSHINE</t>
  </si>
  <si>
    <t>SWANSEA</t>
  </si>
  <si>
    <t>SWANSEA HEADS</t>
  </si>
  <si>
    <t>TERALBA</t>
  </si>
  <si>
    <t>TINGIRA HEIGHTS</t>
  </si>
  <si>
    <t>TORONTO</t>
  </si>
  <si>
    <t>TORONTO WEST</t>
  </si>
  <si>
    <t>VALENTINE</t>
  </si>
  <si>
    <t>VIOLET TOWN</t>
  </si>
  <si>
    <t>WAKEFIELD</t>
  </si>
  <si>
    <t>WANGI</t>
  </si>
  <si>
    <t>WANGI POINT</t>
  </si>
  <si>
    <t>WANGI WANGI</t>
  </si>
  <si>
    <t>WARNERS BAY</t>
  </si>
  <si>
    <t>WEST WALLSEND</t>
  </si>
  <si>
    <t>WHITEBRIDGE</t>
  </si>
  <si>
    <t>WINDALE</t>
  </si>
  <si>
    <t>WINDERMERE PARK</t>
  </si>
  <si>
    <t>WOODRISING</t>
  </si>
  <si>
    <t>WYEE</t>
  </si>
  <si>
    <t>WYEE POINT</t>
  </si>
  <si>
    <t>YARRAWONGA PARK</t>
  </si>
  <si>
    <t>ADAMSTOWN</t>
  </si>
  <si>
    <t>Newcastle</t>
  </si>
  <si>
    <t>ASH ISLAND</t>
  </si>
  <si>
    <t>BAR BEACH</t>
  </si>
  <si>
    <t>BERESFIELD</t>
  </si>
  <si>
    <t>BIRMINGHAM GARDENS</t>
  </si>
  <si>
    <t>BLACK HILL</t>
  </si>
  <si>
    <t>BROADMEADOW</t>
  </si>
  <si>
    <t>CALLAGHAN</t>
  </si>
  <si>
    <t>CARRINGTON</t>
  </si>
  <si>
    <t>CIVIC STATION</t>
  </si>
  <si>
    <t>COOKS HILL</t>
  </si>
  <si>
    <t>ELERMORE VALE</t>
  </si>
  <si>
    <t>ELLERMORE VALE</t>
  </si>
  <si>
    <t>FLETCHER</t>
  </si>
  <si>
    <t>FORT WALLACE</t>
  </si>
  <si>
    <t>GEORGETOWN</t>
  </si>
  <si>
    <t>HAMILTON</t>
  </si>
  <si>
    <t>HAMILTON EAST</t>
  </si>
  <si>
    <t>HAMILTON NORTH</t>
  </si>
  <si>
    <t>HAMILTON SOUTH</t>
  </si>
  <si>
    <t>HEXHAM</t>
  </si>
  <si>
    <t>ISLINGTON</t>
  </si>
  <si>
    <t>JESMOND</t>
  </si>
  <si>
    <t>KOORAGANG</t>
  </si>
  <si>
    <t>KOORAGANG ISLAND</t>
  </si>
  <si>
    <t>KOTARA</t>
  </si>
  <si>
    <t>KOTARA EAST</t>
  </si>
  <si>
    <t>KOTARA FAIR</t>
  </si>
  <si>
    <t>LAMBTON</t>
  </si>
  <si>
    <t>LAMBTON EAST</t>
  </si>
  <si>
    <t>LAMBTON NORTH</t>
  </si>
  <si>
    <t>LENAGHAN</t>
  </si>
  <si>
    <t>MARYLAND</t>
  </si>
  <si>
    <t>MARYVILLE</t>
  </si>
  <si>
    <t>MAYFIELD</t>
  </si>
  <si>
    <t>MAYFIELD EAST</t>
  </si>
  <si>
    <t>MAYFIELD NORTH</t>
  </si>
  <si>
    <t>MAYFIELD WEST</t>
  </si>
  <si>
    <t>MEREWETHER</t>
  </si>
  <si>
    <t>MEREWETHER HEIGHTS</t>
  </si>
  <si>
    <t>MINMI</t>
  </si>
  <si>
    <t>NEW LAMBTON</t>
  </si>
  <si>
    <t>NEWCASTLE</t>
  </si>
  <si>
    <t>NEWCASTLE EAST</t>
  </si>
  <si>
    <t>NEWCASTLE HILL</t>
  </si>
  <si>
    <t>NEWCASTLE UNIVERSITY</t>
  </si>
  <si>
    <t>NEWCASTLE WEST</t>
  </si>
  <si>
    <t>PLATTSBURG</t>
  </si>
  <si>
    <t>PORT WARATAH</t>
  </si>
  <si>
    <t>SANDGATE</t>
  </si>
  <si>
    <t>SHORTLAND</t>
  </si>
  <si>
    <t>STOCKTON</t>
  </si>
  <si>
    <t>TARRO</t>
  </si>
  <si>
    <t>THE GLEBE</t>
  </si>
  <si>
    <t>THE HILL</t>
  </si>
  <si>
    <t>THE JUNCTION</t>
  </si>
  <si>
    <t>TIGHES HILL</t>
  </si>
  <si>
    <t>WALLSEND</t>
  </si>
  <si>
    <t>WALLSEND SOUTH</t>
  </si>
  <si>
    <t>WARABROOK</t>
  </si>
  <si>
    <t>WARATAH</t>
  </si>
  <si>
    <t>WARATAH WEST</t>
  </si>
  <si>
    <t>WAYABA</t>
  </si>
  <si>
    <t>WICKHAM</t>
  </si>
  <si>
    <t>WICKHAM NORTH</t>
  </si>
  <si>
    <t>Melbourne</t>
  </si>
  <si>
    <t>Is this in an eligible council area?</t>
  </si>
  <si>
    <t>Available for amount of finance needed?</t>
  </si>
  <si>
    <t>To be considered?</t>
  </si>
  <si>
    <t>Minimum finance amount ($)</t>
  </si>
  <si>
    <t>Finance assumptions</t>
  </si>
  <si>
    <t>Assumptions for financing options</t>
  </si>
  <si>
    <t>Finance period (yrs)</t>
  </si>
  <si>
    <t>Finance amount SME threshold ($)</t>
  </si>
  <si>
    <t>Minimum finance amounts</t>
  </si>
  <si>
    <t>Other assumptions - SMEs</t>
  </si>
  <si>
    <t>Min finance period (yrs)</t>
  </si>
  <si>
    <t>N/A</t>
  </si>
  <si>
    <t>Max finance period (yrs)</t>
  </si>
  <si>
    <t>Finance cost (%)</t>
  </si>
  <si>
    <t>Other assumptions - large organisations</t>
  </si>
  <si>
    <t>Energy savings</t>
  </si>
  <si>
    <t>Electricity savings (kWh)</t>
  </si>
  <si>
    <t>Electricity cost reduction ($)</t>
  </si>
  <si>
    <t>Variables common to all financing options</t>
  </si>
  <si>
    <t>Option being considered?</t>
  </si>
  <si>
    <t>Finance cost</t>
  </si>
  <si>
    <t>Opening balance ($)</t>
  </si>
  <si>
    <t>New lease amount ($)</t>
  </si>
  <si>
    <t>Principal repayments ($)</t>
  </si>
  <si>
    <t>Closing balance ($)</t>
  </si>
  <si>
    <t>Interest costs ($)</t>
  </si>
  <si>
    <t>Principal repayment ($)</t>
  </si>
  <si>
    <t>Total lease payment ($)</t>
  </si>
  <si>
    <t>Total loan payment ($)</t>
  </si>
  <si>
    <t>Cash outflows comprise of cash paid to install the equipment, O&amp;M costs and tax payable.</t>
  </si>
  <si>
    <t>Cash outflows comprise of cash paid to install the equipment, O&amp;M costs, loan payments and tax payable.</t>
  </si>
  <si>
    <t>New loan amount ($)</t>
  </si>
  <si>
    <t>Cash outflows comprise of O&amp;M costs, lease payments and tax payable.</t>
  </si>
  <si>
    <t>Effective principal repayments ($)</t>
  </si>
  <si>
    <t>Effective interest costs ($)</t>
  </si>
  <si>
    <t>New finance amount ($)</t>
  </si>
  <si>
    <t>New EUA amount ($)</t>
  </si>
  <si>
    <t>Total additional on-bill charge ($)</t>
  </si>
  <si>
    <t>Total Environmental Upgrade Charge ($)</t>
  </si>
  <si>
    <t>ESC revenue ($)</t>
  </si>
  <si>
    <t>Cash inflows comprise of the reductions in electricity costs and ESC revenue</t>
  </si>
  <si>
    <t>Cash inflows comprise of the loan amount, reductions in electricity costs and ESC revenue</t>
  </si>
  <si>
    <t>Cash inflows comprise of reductions in electricity costs and ESC revenue</t>
  </si>
  <si>
    <t>Cash outflows comprise of cash paid to install the equipment, O&amp;M costs, Environmental Upgrade Charges and tax payable.</t>
  </si>
  <si>
    <t>Cash inflows comprise of the EUA amount, reductions in electricity costs and ESC revenue</t>
  </si>
  <si>
    <t>Cash inflows comprise of the financed amount, reductions in electricity costs and ESC revenue</t>
  </si>
  <si>
    <t>Finance period (years)</t>
  </si>
  <si>
    <t>Included?</t>
  </si>
  <si>
    <t>Period (years)</t>
  </si>
  <si>
    <t>Project details</t>
  </si>
  <si>
    <t>Equipment</t>
  </si>
  <si>
    <t>HVAC</t>
  </si>
  <si>
    <t>Cashflows with each finance option ($)</t>
  </si>
  <si>
    <t>NPV of finance options considered</t>
  </si>
  <si>
    <t>Taxable income ($)</t>
  </si>
  <si>
    <t>Tax payable ($)</t>
  </si>
  <si>
    <t>NPV rank</t>
  </si>
  <si>
    <t>Project assumptions</t>
  </si>
  <si>
    <t>Technology</t>
  </si>
  <si>
    <t>Refrigeration</t>
  </si>
  <si>
    <t>Lighting upgrades</t>
  </si>
  <si>
    <t>Compressed air</t>
  </si>
  <si>
    <t>Chillers</t>
  </si>
  <si>
    <t>Voltage optimisation</t>
  </si>
  <si>
    <t>Energy Savings Scheme assumptions</t>
  </si>
  <si>
    <t>ESC price ($/ESC)</t>
  </si>
  <si>
    <t>ACP business cost ($/ESC)</t>
  </si>
  <si>
    <t>ESC revenue received by business ($/ESC)</t>
  </si>
  <si>
    <t>This model assumes that the business will organise the installation of the equipment, but will use an Accredited Certificate Provider (ACP) to generate ESCs. ACPs need to cover their business costs from ESC revenue before passing on this revenue to the business. These business costs include administration, marketing and trading. It is assumed that all ESC revenue greater than these business costs are passed onto the business implementing the project.</t>
  </si>
  <si>
    <t>Source: 2013 Databuild report "IPART Energy Savings Scheme Cost of Participation"</t>
  </si>
  <si>
    <t>Creation of Energy Savings Certificates (ESCs)</t>
  </si>
  <si>
    <t>More information of ESC creation can be found at the Energy Savings Scheme website, http://www.ess.nsw.gov.au</t>
  </si>
  <si>
    <t>Revenue for business from creating ESC certificates</t>
  </si>
  <si>
    <t>The ESC price changes daily; this price is based on the level ESCs were trading at during the first half of 2014</t>
  </si>
  <si>
    <t>ESCs created upfront</t>
  </si>
  <si>
    <t>Revenue from ESC creation ($)</t>
  </si>
  <si>
    <t>Motor</t>
  </si>
  <si>
    <t>Motor with VSD</t>
  </si>
  <si>
    <t>Taxable income - with ESCs ($)</t>
  </si>
  <si>
    <t>Tax payable - with ESCs($)</t>
  </si>
  <si>
    <t>Taxable income - without ESCs ($)</t>
  </si>
  <si>
    <t>Tax payable - without ESCs($)</t>
  </si>
  <si>
    <t>Cash flows - with ESCs($)</t>
  </si>
  <si>
    <t>Cash flows - without ESCs($)</t>
  </si>
  <si>
    <t>NPV - with ESCs($)</t>
  </si>
  <si>
    <t>NPV - without ESCs($)</t>
  </si>
  <si>
    <t>Outcome without ESC creation for EE equipment</t>
  </si>
  <si>
    <t>Cashflows: EE equipment, with ESCs ($)</t>
  </si>
  <si>
    <t>Cashflows: EE equipment, without ESCs ($)</t>
  </si>
  <si>
    <r>
      <t xml:space="preserve">Part 2: how do financing options compare?
</t>
    </r>
    <r>
      <rPr>
        <sz val="10"/>
        <rFont val="Arial"/>
        <family val="2"/>
        <scheme val="minor"/>
      </rPr>
      <t>This part of the tool models the cash flows that would result from installing the energy efficient equipment with financing sourced from each of the available financing options.
You have the option of entering cost and savings estimates for a project you are considering and your own energy prices to determine which financing option would be attractive for you. Alternatively, if you do not enter these, the costs and savings for the energy efficient equipment and the energy prices and discount rate considered in Part 1 of the tool will be used to illustrate how the financing options compare.
Cash flows and net present value are shown with and without the creation of ESCs.</t>
    </r>
  </si>
  <si>
    <t>Total change to taxable income - without ESCs ($)</t>
  </si>
  <si>
    <t>Total change to taxable income - with ESCs ($)</t>
  </si>
  <si>
    <t>Change in tax payable - with ESCs ($)</t>
  </si>
  <si>
    <t>Cash flows - with ESCs ($)</t>
  </si>
  <si>
    <t>Cash flows - without ESCs ($)</t>
  </si>
  <si>
    <t>NPV - with ESCs ($)</t>
  </si>
  <si>
    <t>NPV - without ESCs ($)</t>
  </si>
  <si>
    <t>Change in tax payable - without ESCs ($)</t>
  </si>
  <si>
    <t>NPV, no ESCs ($)</t>
  </si>
  <si>
    <t>NPV with ESCs ($)</t>
  </si>
  <si>
    <t>Outcome with creation of ESCs for EE equipment</t>
  </si>
  <si>
    <t>With ESC creation</t>
  </si>
  <si>
    <t>Without ESC creation</t>
  </si>
  <si>
    <t>Costs and energy use - standard equipment</t>
  </si>
  <si>
    <t>The table below contains assumptions for the standard equipment. Under "Case study" are the assumptions for the standard equipment described above. If you would like to model your own project, enter assumptions under "Your project".</t>
  </si>
  <si>
    <t>The table below contains assumptions for the efficient equipment. Under "Case study" are the assumptions for the efficient equipment described above. If you would like to model your own project, enter assumptions under "Your project".</t>
  </si>
  <si>
    <t>Cash inflows comprise of reductions in electricity costs and ESC revenue.</t>
  </si>
  <si>
    <t>Instructions</t>
  </si>
  <si>
    <t>To assess your own project, fill out any cells that are coloured light blue, as shown below:</t>
  </si>
  <si>
    <t>Cell where you can enter your own data:</t>
  </si>
  <si>
    <t>How to use this tool</t>
  </si>
  <si>
    <t>You can use this tool either to see the results for the case study described in the tool and Guide, or you can use it to assess your own project by entering your own assumptions.</t>
  </si>
  <si>
    <t>Tab descriptions</t>
  </si>
  <si>
    <t>Tab name</t>
  </si>
  <si>
    <t>Part 1</t>
  </si>
  <si>
    <t>Part 2 - calculations</t>
  </si>
  <si>
    <t>Part 2 - results</t>
  </si>
  <si>
    <t>User instructions</t>
  </si>
  <si>
    <t>If you would like to assess your own project, enter your assumptions in the light-blue coloured cells.</t>
  </si>
  <si>
    <t>This tab contains the inputs and assumptions required to determine the cashflows that would result if the energy efficient equipment was installed using a number of different finance options. In this tab, it is determined which finance options should be considered for the project, based on the equipment type, the installation cost and the location of the project.</t>
  </si>
  <si>
    <t>This tab contains calculations of the cash flows and NPVs that would results with each financing options being considered.</t>
  </si>
  <si>
    <t>No action required.</t>
  </si>
  <si>
    <t>Extract results of analysis, as needed.</t>
  </si>
  <si>
    <t>Office of Environment &amp; Heritage</t>
  </si>
  <si>
    <t>Sensitivity of NPV to finance cost</t>
  </si>
  <si>
    <t>Assumptions in use</t>
  </si>
  <si>
    <t>Results</t>
  </si>
  <si>
    <t>Sensitivities</t>
  </si>
  <si>
    <t>NPV (with ESCs) with different finance costs</t>
  </si>
  <si>
    <t>NPV improve-ment from ESCs (%)</t>
  </si>
  <si>
    <t>Part 2: Results</t>
  </si>
  <si>
    <t>Building Management System</t>
  </si>
  <si>
    <t>Case study descriptions</t>
  </si>
  <si>
    <t>Efficient equipment</t>
  </si>
  <si>
    <r>
      <t xml:space="preserve">Part 1: how do energy efficient equipment and standard equipment compare?
</t>
    </r>
    <r>
      <rPr>
        <sz val="10"/>
        <rFont val="Arial"/>
        <family val="2"/>
        <scheme val="minor"/>
      </rPr>
      <t>This part of the tool provides a case study of the financial benefit of installing new energy efficient equipment versus installing standard equipment. The type of equipment that a business could typically consider is defined and the cash flows for the energy efficient equipment and standard equipment are provided to compare the financial outcomes. The value of any Energy Savings Certificates (ESCs) that could be created by installing the energy efficient equipment are included. The overall financial impact of installing the energy efficient equipment are shown with and without the value of ESC.
The cashflows in this part of the tool are based on assumed costs and energy use for each equipment type, and assumed energy prices and discount rates for small to medium sized businesses. You have the option of entering costs and savings estimates and other assumptions for a project your are considering.</t>
    </r>
  </si>
  <si>
    <t>In this tab the financial impacts of installing energy efficient equipment and standard equipment are compared. The tab is structured as follows, from top to bottom:
- Inputs, including a description of the case study, followed by the in-built assumptions used to assess the case study equipment.
- Calculations of the cash flows and Net Present Value (NPV) for the standard equipment and for the energy efficient equipment (with and without ESCs).
- Summary outputs showing cashflows for the standard equipment and for the efficient equipment, and the difference in these, plus the NPV for these cashflows.</t>
  </si>
  <si>
    <t>Part 2 - inputs</t>
  </si>
  <si>
    <t>Costs and energy use - energy efficient equipment</t>
  </si>
  <si>
    <t>The finance costs used in this tool are for the purpose of modelling only to show the indicative difference in NPV under different finance options. The actual finance costs that could be offered to you, if you apply for finance, will depend on your circumstances, the project, the prevailing market conditions and other factors.
Below you can see the calculated NPVs (with ESCs) with different finance costs to illustrate their impact.</t>
  </si>
  <si>
    <t>Energy Efficiency and Renewables Finance Guide - cash flow model</t>
  </si>
  <si>
    <t>Please enter positive figures for all values</t>
  </si>
  <si>
    <t>Note; if the 'standard' option for your project is to leave the existing equipment running, you can put $0 for 'Cost to install'</t>
  </si>
  <si>
    <t>The ESC price changes daily; this price is based on the level ESCs were trading at during the first half of 2014, as sourced from The Green Room</t>
  </si>
  <si>
    <t>Note: this does not include inflation, as this model is in real dollars not nominal dollars</t>
  </si>
  <si>
    <t>This is the minimum % return required from an investment. It is a post-tax real discount rate</t>
  </si>
  <si>
    <t>What is the site postcode?</t>
  </si>
  <si>
    <t>Introduction, disclaimer and instructions</t>
  </si>
  <si>
    <t>ESC creation is modelled based on the Commercial Lighting Energy Saving Formula, which is described in clause 9.4 of the Energy Savings Scheme (Amendment No. 2) Rule 2014. Under this method, savings are calculated as the difference between the baseline energy calculation and the upgrade energy consumption, as calculated using the light fitting wattage (including and ballast), the hours of operation, annual lifetime and multipliers to account for control systems and air conditioning. The calculated ESCs are deemed and created at the time of installation of the efficient system.</t>
  </si>
  <si>
    <t>Baseline energy consumption</t>
  </si>
  <si>
    <t>Number of lamp fittings</t>
  </si>
  <si>
    <t>Annual operating hours (hrs)</t>
  </si>
  <si>
    <t>Lifetime (yrs)</t>
  </si>
  <si>
    <t>Baseline energy consumption (MWh)</t>
  </si>
  <si>
    <t>Upgrade energy consumption</t>
  </si>
  <si>
    <t>Lamp circuit power (W)</t>
  </si>
  <si>
    <t>This includes two 22W LED lamps</t>
  </si>
  <si>
    <t>This includes two 36W T8 lamps and one 16W magnetic ballast</t>
  </si>
  <si>
    <t>This is the default asset lifetime for the replacement of a luminaire or control gear</t>
  </si>
  <si>
    <t>This is the default annual operating hours for Offices</t>
  </si>
  <si>
    <t>Upgrade energy consumption (MWh)</t>
  </si>
  <si>
    <t>Number of ESCs deemed (ESCs)</t>
  </si>
  <si>
    <t>No</t>
  </si>
  <si>
    <t>This tab provides the total annual cashflows and the NPVs for each finance option considered, and ranks the finance options from largest (most positive) NPV to smallest (most negative).</t>
  </si>
  <si>
    <t>Sensitivity analysis on finance cost</t>
  </si>
  <si>
    <t>Operating costs, including energy costs, and depreciation decrease taxable income, while ESC revenue increases it</t>
  </si>
  <si>
    <t>O&amp;M costs and depreciation reduce taxable income, while lower electricity costs and ESC revenue increase it</t>
  </si>
  <si>
    <t>O&amp;M costs, depreciation and interest costs reduce taxable income, while lower electricity costs and ESC revenue increase it</t>
  </si>
  <si>
    <t>O&amp;M costs and lease payments reduce taxable income, while lower electricity costs and ESC revenue increase it</t>
  </si>
  <si>
    <t>O&amp;M costs, depreciation and the interest component of the lease payments reduce taxable income, while lower electricity costs and ESC revenue increase it</t>
  </si>
  <si>
    <t>O&amp;M costs, depreciation and the interest component of the Environmental Upgrade Charges reduce taxable income, while lower electricity costs and ESC revenue increase it</t>
  </si>
  <si>
    <t>O&amp;M costs, depreciation and the interest component of the on-bill charges reduce taxable income, while lower electricity costs and ESC revenue increase it</t>
  </si>
  <si>
    <t>As outlined in the EEFG guide, there are a range of financing options that are available for energy efficiency and renewable energy projects. Whether you should consider each option depends on:
- the technology you are installing: some financing options are not suitable for all technology types
- the amount of finance you need (assumed to be the full equipment and installation cost): each finance option has a different minimum finance amount, as outlined in the guide
- Environmental Upgrade Agreements (EUAs): these are only available in certain council areas. In addition, each council has their own eligibility criteria, as outlined in the guide; for the purpose of this tool, only your location, defined by your site postcode,  is considered to determine if you should consider an EUA</t>
  </si>
  <si>
    <t>Case study assumptions</t>
  </si>
  <si>
    <r>
      <t xml:space="preserve">The table below contains the equipment assumptions used in Part 2.
Under "Case study" are the assumptions used in Part 1. </t>
    </r>
    <r>
      <rPr>
        <b/>
        <sz val="10"/>
        <rFont val="Arial"/>
        <family val="2"/>
        <scheme val="minor"/>
      </rPr>
      <t xml:space="preserve">Note: if you entered assumptions for your project in Part 1, these will be under "Case study" below.
</t>
    </r>
    <r>
      <rPr>
        <sz val="10"/>
        <rFont val="Arial"/>
        <family val="2"/>
        <scheme val="minor"/>
      </rPr>
      <t>If you would like to use different assumptions for Part 2, enter these under "Your project" below.</t>
    </r>
  </si>
  <si>
    <r>
      <t>As above, the assumptions under "Case study" are those used in Part 1,</t>
    </r>
    <r>
      <rPr>
        <b/>
        <sz val="10"/>
        <rFont val="Arial"/>
        <family val="2"/>
        <scheme val="minor"/>
      </rPr>
      <t xml:space="preserve"> including any you entered yourself</t>
    </r>
    <r>
      <rPr>
        <sz val="10"/>
        <rFont val="Arial"/>
        <family val="2"/>
        <scheme val="minor"/>
      </rPr>
      <t>. You can enter alternate assumptions under "Your project" in the below tables.</t>
    </r>
  </si>
  <si>
    <t>Cumulative cashflows with each finance option ($)</t>
  </si>
  <si>
    <t>Office tenant CMR runs a whole floor tenancy in a relatively modern office building. Their current lighting installation comprises of 190 fairly standard dual 36W T8 fluorescent tube fittings, with older style magnetic type control gear (i.e. ballasts). These fittings each consume approximately 88W, of which 72W is consumed by the lamps and an additional 16W is consumed by the ballasts. These lamps are coming to their end of their lifespan, and can be replaced with similar T8 fluorescent technology combined with upgrading the ballasts to more efficient electronic versions. A more energy efficient option would be to replace the fittings with 210  single tube 28W T5 light and fittings. This would replace both the tube and the ballast of the older fittings. A few addition fittings were required where light output was not adequate. The T5 tubes also have a slightly improved lifespan when compared to the standard T8 fluorescent tubes.</t>
  </si>
  <si>
    <t>This includes one 28W T5 lamps and fittings</t>
  </si>
  <si>
    <t xml:space="preserve">This cash flow model has been prepared to illustrate the financial benefit that can be achieved through installing energy efficient and renewable energy equipment, and to help you identify which financing options could be appropriate for your equipment. This model is designed to help you to identify the most attractive finance options for projects from a cashflow impact perspective. However, it is not a business case development model. </t>
  </si>
  <si>
    <t xml:space="preserve">Company ABC Limited wants to replace their existing HVAC system with a new one. They are considering two options: a standard rooftop packaged system, or a more expensive, more energy efficient system. The more efficient system includes features such as:
• Scroll compressors
• Three compressor stages
• Two speed condenser fans
• Economy cycle
• Supply air fan Variable Speed Drive (VSD)
• Demand controlled ventilation (utilising return air CO2 sensors) 
Systems of a similar capacity (47kW) are assessed by the company.  </t>
  </si>
  <si>
    <t xml:space="preserve">A mushroom supplier is seeking to replace its old refrigeration compressor equipped chillers. It is considering two options: two 900 kW screw compressor equipped chillers or two 900 kW high-efficiency compressor equipped chillers.
The high-efficiency compressor equipped chillers are over 50% more expensive that the less efficient options, but typically use 40% less power for the same cooling output and have operating costs of 50% less than the less efficient option. The units are half the size and one fifth the weight of the same capacity reciprocating compressor, are extremely quiet and use ozone and greenhouse gas friendly refrigerants. The compressors have in-built soft starters and variable speed drives (VSDs), which means the compressor operates to match the load.  </t>
  </si>
  <si>
    <t>A processing plant is looking at replacing their existing air compressor with a new unit. The compressor runs 8,400 hrs/yr at an average load of 50%. They have the option of purchasing a standard screw compressor (55kW) with load/unload type of control or an energy efficient VSD compressor (55kW) with the following characteristics:
• Equipped with premium efficiency motor
• Speed control capability
• Integrated high efficiency dryer
• Heavy-duty air intake filter
The energy efficient compressor is more expensive, but has lower running cost due to the higher efficiency of its components and the energy savings achieved through speed reduction when the compressor runs at low loads.</t>
  </si>
  <si>
    <t>A series of water pumps run approximately 8,000 hrs/yr and are driven by ten 11kW high efficiency motors which are due for replacement. The motors run at full speed and pump flow is controlled via a throttling valve.
The owner has the option of like-for-like replacements or purchasing high efficiency motors together with VSDsto control flow and achieve energy savings when speed is reduced. A flow schedule analysis indicates that the VSD pumps would run at:
• 100% speed, 20% of the time (1,600 hrs p.a.)
• 75% speed, 50% of the time (4,000 hrs p.a.)
• 50% speed, 30% of the time (2,400 hrs p.a.).</t>
  </si>
  <si>
    <t>© 2014 State of NSW and Office of Environment and Heritage
With the exception of photographs, the State of NSW and Office of Environment and Heritage are pleased to allow this material to be reproduced in whole or in part for educational and non-commercial use, provided the meaning is unchanged and its source, publisher and authorship are acknowledged. Specific permission is required for the reproduction of photographs
The Energy Efficiency and Renewables Finance Guide has been prepared based on information available at November 2014. The information contained in this
guide is of general character only and while the Office of Environment and Heritage (“OEH”) and its consultants (Energetics and BDO) in the development of this guide have endeavoured to ensure that information contained in this guide is accurate and based on reliable sources, no warranty is made as to accuracy, reliability or completeness.
These cash flow models are designed to help you to identify the best finance options for projects from a cash flow impact perspective. However, these cash
flow models are not business case development tools and should not be relied on as such. 
To the extent that this guide or the accompanying cash flow models contain prospective financial information, that information has been based on current expectations about future events as at the date above and is subject to risks, uncertainties and assumptions that could cause actual results to differ materially from the expectations described in such prospective financial information. Past financial performance is not indicative of future financial performance.
This guide and the accompanying cash flow models have been prepared without taking into account the objectives, financial situation or needs of you or your organisation. For this reason, OEH, Energetics and BDO in the development of this guide do not endorse or recommend any investment decisions based on information provided in this guide or as a result of using the cash flow models. You should independently verify and check the accuracy, completeness, reliability and suitability of the information contained within it and seek independent professional advice on how it will affect your specific situation.
The guide and cash flow models may be subject to revision without notice and you should ensure you are using the latest version. OEH, Energetics and BDO accept no responsibility for errors or omissions in the guide or accompanying cash flow models, or for any loss or damage arising from the use of the guide or cash flow tools. To the fullest extent permitted by law, OEH, Energetics and BDO expressly disclaim all warranties, whether express or implied. In no event will OEH, Energetics and BDO be liable for any indirect, special, incidental, tort, economic or consequential damage or damages for negligence for any loss of profit, whether arising out of the use or inability to use the guide and cash flow tools, any outcome produced by the guide or cash flow tools or any reliance thereon, or otherwise</t>
  </si>
  <si>
    <t>Company JOYCO needs to replace their existing chiller in their office building with a new one, due to the age of the system and increasing maintenance costs to keep it operational. They are considering two options: complete the required maintenance works to keep their current chiller operational for another 10 years, or install a brand new chiller in the building. 
The current chiller is an older reciprocating compressor model that does not operate efficiently under part load conditions such as after hours air-conditioning or supplementary air-conditioning loads.
The newer chiller uses more modern technology including a two stage oil free centrifugal compressor, magnetic levitation bearings and integrated variable speed drive controls to assist at part load operation.</t>
  </si>
  <si>
    <t>Company XYZ runs a manufacturing facility that uses a wide variety of equipment including a large amount of electric motors. The company is considering voltage optimisation to generate energy savings at this site. This involves installing a piece of equipment at the main electrical supply to the site to improve the electrical characteristics including:
• Reduce the supplied voltage from the typical level around 242V to the more common input required by most equipment of 220V
• Reduce phase imbalances in three phases electrical supplies, improving the efficiency of AC motors significantly</t>
  </si>
  <si>
    <t>A textile manufacturing company is developing a new production line. It needs to install motors with a combined capacity of 2,750kW. The motors will run approximately 8,000hrs/yr with an average load of 75%. There are 2 options for replacement:
1.     Replace with standard efficiency motors, that have an aggregate efficiency of 89.5% at 75% load, or
2.     Replace with more expensive premium efficiency motors with an aggregate efficiency of 92.2% at 75% load.</t>
  </si>
  <si>
    <t>A property company owns and operates a mixed use building that includes office space and retail space. This building is served by a central air-conditioning system that is controlled by an out-dated building management system (BMS). This system is over 10 years old, no longer supported by the vendor, and does not provide a sufficient level of control to manage and optimise control strategies.
Replacing this system with a 'like for like' package will solve the redundancy issues, however installation and commissioning of a newer, smarter system including additional monitoring and control points can provide significant savings through:
• Using fresh air to provide cooling when conditions are correct
• Monitoring the amount of fresh air required, particularly during winter
• Speeding up or slowing down pumps and fans as required
• Providing automated alarms when control parameters move outside set limits, allowing contractors to fix problems quickly</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</si>
</sst>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44" formatCode="_-&quot;$&quot;* #,##0.00_-;\-&quot;$&quot;* #,##0.00_-;_-&quot;$&quot;* &quot;-&quot;??_-;_-@_-"/>
    <numFmt numFmtId="43" formatCode="_-* #,##0.00_-;\-* #,##0.00_-;_-* &quot;-&quot;??_-;_-@_-"/>
    <numFmt numFmtId="164" formatCode="0.0%"/>
    <numFmt numFmtId="165" formatCode="#,##0.0"/>
    <numFmt numFmtId="166" formatCode="&quot;$&quot;#,##0"/>
    <numFmt numFmtId="167" formatCode="0.000"/>
    <numFmt numFmtId="168" formatCode="_(* #,##0.00_);_(* \(#,##0.00\);_(* &quot;-&quot;??_);_(@_)"/>
    <numFmt numFmtId="169" formatCode="#,##0.0_);\(#,##0.0\);\-\-"/>
    <numFmt numFmtId="170" formatCode="[$-C09]dd\-mmm\-yy;@"/>
    <numFmt numFmtId="171" formatCode="&quot;$&quot;#,##0_);[Red]\(&quot;$&quot;#,##0\);&quot;$&quot;0_);@_)"/>
    <numFmt numFmtId="172" formatCode="_(* #,##0.0_);_(* \(#,##0.0\);_(* &quot;-&quot;??_);_(@_)"/>
    <numFmt numFmtId="173" formatCode="#,##0;\(#,##0\)"/>
    <numFmt numFmtId="174" formatCode="#,##0.0;\(#,##0.0\)"/>
    <numFmt numFmtId="175" formatCode="&quot;$&quot;#,##0\ ;\(&quot;$&quot;#,##0\)"/>
    <numFmt numFmtId="176" formatCode="dd\ mmm\ yyyy"/>
    <numFmt numFmtId="177" formatCode="#,##0.00\ ;[Red]\(#,##0.00\);&quot;-&quot;??"/>
    <numFmt numFmtId="178" formatCode="#,##0.000\ ;[Red]\(#,##0.000\);&quot;-&quot;??"/>
    <numFmt numFmtId="179" formatCode="#,##0.0\ ;\(#,##0.0\);&quot;-&quot;??"/>
    <numFmt numFmtId="180" formatCode="#,##0_-;\ \(#,##0\);_-* &quot;-&quot;??;_-@_-"/>
    <numFmt numFmtId="181" formatCode="_(&quot;Ch$&quot;* #,##0_);_(&quot;Ch$&quot;* \(#,##0\);_(&quot;Ch$&quot;* &quot;-&quot;_);_(@_)"/>
    <numFmt numFmtId="182" formatCode="_(&quot;Ch$&quot;* #,##0.00_);_(&quot;Ch$&quot;* \(#,##0.00\);_(&quot;Ch$&quot;* &quot;-&quot;??_);_(@_)"/>
    <numFmt numFmtId="183" formatCode="mmm"/>
    <numFmt numFmtId="184" formatCode="General_)"/>
    <numFmt numFmtId="185" formatCode="_ #,###_-;\-\(#,##0\)\-;_-* &quot;0,000&quot;?;_-@_-"/>
    <numFmt numFmtId="186" formatCode="0_%_);\(0\)_%;0_%_);@_%_)"/>
    <numFmt numFmtId="187" formatCode="#,##0.0\ ;[Red]\(#,##0.0\);&quot;-&quot;??"/>
    <numFmt numFmtId="188" formatCode="#,##0\ ;[Red]\(#,##0\);&quot;-&quot;??"/>
    <numFmt numFmtId="189" formatCode="[$-409]h:mm:ss\ AM/PM;@"/>
  </numFmts>
  <fonts count="131">
    <font>
      <sz val="10"/>
      <color theme="1"/>
      <name val="Arial"/>
      <family val="2"/>
      <scheme val="minor"/>
    </font>
    <font>
      <sz val="11"/>
      <color theme="1"/>
      <name val="Arial"/>
      <family val="2"/>
      <scheme val="minor"/>
    </font>
    <font>
      <sz val="10"/>
      <name val="Arial"/>
      <family val="2"/>
    </font>
    <font>
      <sz val="8"/>
      <name val="Arial"/>
      <family val="2"/>
    </font>
    <font>
      <sz val="10"/>
      <color theme="1"/>
      <name val="Arial"/>
      <family val="2"/>
      <scheme val="minor"/>
    </font>
    <font>
      <sz val="10"/>
      <name val="Arial"/>
      <family val="2"/>
      <scheme val="minor"/>
    </font>
    <font>
      <b/>
      <sz val="12"/>
      <color theme="0"/>
      <name val="Arial"/>
      <family val="2"/>
      <scheme val="minor"/>
    </font>
    <font>
      <sz val="10"/>
      <color theme="0"/>
      <name val="Arial"/>
      <family val="2"/>
      <scheme val="minor"/>
    </font>
    <font>
      <b/>
      <sz val="10"/>
      <color theme="0"/>
      <name val="Arial"/>
      <family val="2"/>
      <scheme val="minor"/>
    </font>
    <font>
      <b/>
      <sz val="10"/>
      <name val="Arial"/>
      <family val="2"/>
      <scheme val="minor"/>
    </font>
    <font>
      <sz val="10"/>
      <color rgb="FFFF0000"/>
      <name val="Arial"/>
      <family val="2"/>
      <scheme val="minor"/>
    </font>
    <font>
      <b/>
      <u/>
      <sz val="10"/>
      <name val="Arial"/>
      <family val="2"/>
      <scheme val="minor"/>
    </font>
    <font>
      <sz val="10"/>
      <color rgb="FF0070C0"/>
      <name val="Arial"/>
      <family val="2"/>
      <scheme val="minor"/>
    </font>
    <font>
      <u/>
      <sz val="10"/>
      <color theme="10"/>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b/>
      <sz val="13"/>
      <color indexed="62"/>
      <name val="Arial"/>
      <family val="2"/>
    </font>
    <font>
      <sz val="10"/>
      <color indexed="8"/>
      <name val="Arial"/>
      <family val="2"/>
    </font>
    <font>
      <b/>
      <sz val="12"/>
      <color indexed="9"/>
      <name val="Arial"/>
      <family val="2"/>
    </font>
    <font>
      <b/>
      <sz val="12"/>
      <name val="Arial"/>
      <family val="2"/>
    </font>
    <font>
      <b/>
      <sz val="10"/>
      <color indexed="9"/>
      <name val="Arial"/>
      <family val="2"/>
    </font>
    <font>
      <sz val="11"/>
      <name val="Arial"/>
      <family val="2"/>
      <scheme val="minor"/>
    </font>
    <font>
      <b/>
      <sz val="14"/>
      <name val="Arial"/>
      <family val="2"/>
      <scheme val="minor"/>
    </font>
    <font>
      <u/>
      <sz val="11"/>
      <color theme="10"/>
      <name val="Calibri"/>
      <family val="2"/>
    </font>
    <font>
      <sz val="10"/>
      <name val="Geneva"/>
    </font>
    <font>
      <u/>
      <sz val="8"/>
      <color indexed="12"/>
      <name val="Arial"/>
      <family val="2"/>
    </font>
    <font>
      <sz val="9.75"/>
      <name val="Arial"/>
      <family val="2"/>
    </font>
    <font>
      <sz val="10"/>
      <name val="Palatino"/>
    </font>
    <font>
      <sz val="10"/>
      <color indexed="12"/>
      <name val="Times New Roman"/>
      <family val="1"/>
    </font>
    <font>
      <sz val="10"/>
      <color indexed="57"/>
      <name val="Times New Roman"/>
      <family val="1"/>
    </font>
    <font>
      <b/>
      <sz val="10"/>
      <color indexed="33"/>
      <name val="Times New Roman"/>
      <family val="1"/>
    </font>
    <font>
      <sz val="10"/>
      <name val="Helv"/>
      <family val="2"/>
    </font>
    <font>
      <sz val="9"/>
      <name val="Frutiger 45 Light"/>
      <family val="2"/>
    </font>
    <font>
      <sz val="11"/>
      <color indexed="8"/>
      <name val="Calibri"/>
      <family val="2"/>
    </font>
    <font>
      <sz val="11"/>
      <color indexed="9"/>
      <name val="Calibri"/>
      <family val="2"/>
    </font>
    <font>
      <b/>
      <sz val="11"/>
      <name val="Arial"/>
      <family val="2"/>
    </font>
    <font>
      <sz val="10"/>
      <color indexed="18"/>
      <name val="Arial"/>
      <family val="2"/>
    </font>
    <font>
      <sz val="10"/>
      <name val="MS Sans Serif"/>
      <family val="2"/>
    </font>
    <font>
      <sz val="11"/>
      <color indexed="20"/>
      <name val="Calibri"/>
      <family val="2"/>
    </font>
    <font>
      <sz val="10"/>
      <color indexed="50"/>
      <name val="MS Sans Serif"/>
      <family val="2"/>
    </font>
    <font>
      <sz val="10"/>
      <name val="Helvetica"/>
    </font>
    <font>
      <sz val="10"/>
      <color indexed="12"/>
      <name val="Helvetica"/>
    </font>
    <font>
      <sz val="10"/>
      <name val="Times New Roman"/>
      <family val="1"/>
    </font>
    <font>
      <sz val="10"/>
      <color indexed="20"/>
      <name val="Arial"/>
      <family val="2"/>
    </font>
    <font>
      <sz val="9"/>
      <name val="Times New Roman"/>
      <family val="1"/>
    </font>
    <font>
      <b/>
      <sz val="11"/>
      <color indexed="52"/>
      <name val="Calibri"/>
      <family val="2"/>
    </font>
    <font>
      <b/>
      <sz val="10"/>
      <color indexed="16"/>
      <name val="Arial"/>
      <family val="2"/>
    </font>
    <font>
      <b/>
      <sz val="11"/>
      <color indexed="9"/>
      <name val="Calibri"/>
      <family val="2"/>
    </font>
    <font>
      <sz val="7"/>
      <name val="TarzanaNarrow"/>
    </font>
    <font>
      <sz val="10"/>
      <color indexed="24"/>
      <name val="Arial"/>
      <family val="2"/>
    </font>
    <font>
      <sz val="10"/>
      <name val="BERNHARD"/>
    </font>
    <font>
      <sz val="10"/>
      <name val="Helv"/>
    </font>
    <font>
      <sz val="10"/>
      <color indexed="14"/>
      <name val="Arial"/>
      <family val="2"/>
    </font>
    <font>
      <b/>
      <sz val="11"/>
      <color indexed="12"/>
      <name val="Arial"/>
      <family val="2"/>
    </font>
    <font>
      <b/>
      <u/>
      <sz val="10"/>
      <name val="MS Sans Serif"/>
      <family val="2"/>
    </font>
    <font>
      <b/>
      <sz val="12"/>
      <name val="Times New Roman"/>
      <family val="1"/>
    </font>
    <font>
      <sz val="1"/>
      <color indexed="8"/>
      <name val="Courier"/>
      <family val="3"/>
    </font>
    <font>
      <sz val="10"/>
      <name val="Helvetica"/>
      <family val="2"/>
    </font>
    <font>
      <sz val="12"/>
      <name val="Times New Roman"/>
      <family val="1"/>
    </font>
    <font>
      <b/>
      <sz val="1"/>
      <color indexed="8"/>
      <name val="Courier"/>
      <family val="3"/>
    </font>
    <font>
      <i/>
      <sz val="11"/>
      <color indexed="23"/>
      <name val="Calibri"/>
      <family val="2"/>
    </font>
    <font>
      <sz val="10"/>
      <color indexed="23"/>
      <name val="Arial"/>
      <family val="2"/>
    </font>
    <font>
      <sz val="8"/>
      <color indexed="8"/>
      <name val="Helvetica"/>
    </font>
    <font>
      <sz val="11"/>
      <color indexed="17"/>
      <name val="Calibri"/>
      <family val="2"/>
    </font>
    <font>
      <sz val="10"/>
      <color indexed="17"/>
      <name val="Arial"/>
      <family val="2"/>
    </font>
    <font>
      <b/>
      <sz val="12"/>
      <color indexed="8"/>
      <name val="Arial"/>
      <family val="2"/>
    </font>
    <font>
      <u/>
      <sz val="11"/>
      <name val="Arial"/>
      <family val="2"/>
    </font>
    <font>
      <b/>
      <sz val="15"/>
      <color indexed="62"/>
      <name val="Calibri"/>
      <family val="2"/>
    </font>
    <font>
      <b/>
      <sz val="13"/>
      <color indexed="62"/>
      <name val="Calibri"/>
      <family val="2"/>
    </font>
    <font>
      <b/>
      <sz val="8"/>
      <name val="Arial"/>
      <family val="2"/>
    </font>
    <font>
      <b/>
      <sz val="11"/>
      <color indexed="62"/>
      <name val="Calibri"/>
      <family val="2"/>
    </font>
    <font>
      <u/>
      <sz val="10"/>
      <color indexed="12"/>
      <name val="Arial"/>
      <family val="2"/>
    </font>
    <font>
      <sz val="10"/>
      <color indexed="55"/>
      <name val="Arial"/>
      <family val="2"/>
    </font>
    <font>
      <sz val="11"/>
      <color indexed="62"/>
      <name val="Calibri"/>
      <family val="2"/>
    </font>
    <font>
      <b/>
      <sz val="10"/>
      <color indexed="12"/>
      <name val="Arial"/>
      <family val="2"/>
    </font>
    <font>
      <b/>
      <sz val="15"/>
      <color indexed="9"/>
      <name val="Arial"/>
      <family val="2"/>
    </font>
    <font>
      <sz val="10"/>
      <color indexed="16"/>
      <name val="Arial"/>
      <family val="2"/>
    </font>
    <font>
      <sz val="11"/>
      <color indexed="52"/>
      <name val="Calibri"/>
      <family val="2"/>
    </font>
    <font>
      <sz val="8"/>
      <color indexed="8"/>
      <name val="Arial"/>
      <family val="2"/>
    </font>
    <font>
      <sz val="10"/>
      <color indexed="12"/>
      <name val="Palatino"/>
    </font>
    <font>
      <sz val="10"/>
      <color indexed="12"/>
      <name val="Arial"/>
      <family val="2"/>
    </font>
    <font>
      <sz val="11"/>
      <color indexed="60"/>
      <name val="Calibri"/>
      <family val="2"/>
    </font>
    <font>
      <i/>
      <sz val="10"/>
      <name val="Arial"/>
      <family val="2"/>
    </font>
    <font>
      <b/>
      <i/>
      <sz val="16"/>
      <name val="Helv"/>
    </font>
    <font>
      <i/>
      <sz val="10"/>
      <name val="Helv"/>
    </font>
    <font>
      <b/>
      <sz val="10"/>
      <name val="TarzanaNarrow"/>
    </font>
    <font>
      <b/>
      <sz val="11"/>
      <color indexed="63"/>
      <name val="Calibri"/>
      <family val="2"/>
    </font>
    <font>
      <b/>
      <sz val="9"/>
      <name val="Arial"/>
      <family val="2"/>
    </font>
    <font>
      <sz val="10"/>
      <name val="NewtonCTT"/>
    </font>
    <font>
      <sz val="10"/>
      <color indexed="49"/>
      <name val="Arial"/>
      <family val="2"/>
    </font>
    <font>
      <sz val="9"/>
      <name val="Arial"/>
      <family val="2"/>
    </font>
    <font>
      <b/>
      <sz val="16"/>
      <color indexed="9"/>
      <name val="Arial"/>
      <family val="2"/>
    </font>
    <font>
      <sz val="12"/>
      <color indexed="9"/>
      <name val="Arial"/>
      <family val="2"/>
    </font>
    <font>
      <sz val="12"/>
      <name val="Arial MT"/>
    </font>
    <font>
      <b/>
      <sz val="9"/>
      <name val="Palatino"/>
      <family val="1"/>
    </font>
    <font>
      <sz val="9"/>
      <name val="Helvetica-Black"/>
    </font>
    <font>
      <sz val="7"/>
      <name val="Palatino"/>
      <family val="1"/>
    </font>
    <font>
      <sz val="10"/>
      <color indexed="9"/>
      <name val="Arial"/>
      <family val="2"/>
    </font>
    <font>
      <sz val="10"/>
      <name val="TarzanaNarrow"/>
    </font>
    <font>
      <b/>
      <sz val="18"/>
      <color indexed="62"/>
      <name val="Cambria"/>
      <family val="2"/>
    </font>
    <font>
      <sz val="12"/>
      <name val="Arial"/>
      <family val="2"/>
    </font>
    <font>
      <b/>
      <sz val="11"/>
      <color indexed="8"/>
      <name val="Calibri"/>
      <family val="2"/>
    </font>
    <font>
      <sz val="12"/>
      <color indexed="12"/>
      <name val="Times New Roman"/>
      <family val="1"/>
    </font>
    <font>
      <sz val="11"/>
      <color indexed="10"/>
      <name val="Calibri"/>
      <family val="2"/>
    </font>
    <font>
      <b/>
      <sz val="10"/>
      <name val="Helvetica"/>
    </font>
    <font>
      <sz val="10"/>
      <name val="Book Antiqua"/>
      <family val="1"/>
    </font>
    <font>
      <sz val="8"/>
      <name val="Book Antiqua"/>
      <family val="1"/>
    </font>
    <font>
      <sz val="11"/>
      <name val="Book Antiqua"/>
      <family val="1"/>
    </font>
    <font>
      <u/>
      <sz val="11"/>
      <color theme="10"/>
      <name val="Arial"/>
      <family val="2"/>
      <scheme val="minor"/>
    </font>
    <font>
      <sz val="12"/>
      <color theme="1"/>
      <name val="Arial"/>
      <family val="2"/>
      <scheme val="minor"/>
    </font>
    <font>
      <sz val="11"/>
      <name val="Calibri"/>
      <family val="2"/>
    </font>
    <font>
      <sz val="10"/>
      <color theme="1"/>
      <name val="Arial"/>
      <family val="2"/>
    </font>
    <font>
      <b/>
      <sz val="9"/>
      <name val="Times New Roman"/>
      <family val="1"/>
    </font>
    <font>
      <u/>
      <sz val="11"/>
      <color theme="10"/>
      <name val="Arial"/>
      <family val="2"/>
    </font>
    <font>
      <sz val="10"/>
      <color indexed="8"/>
      <name val="Calibri"/>
      <family val="2"/>
    </font>
    <font>
      <b/>
      <sz val="16"/>
      <name val="Arial"/>
      <family val="2"/>
      <scheme val="minor"/>
    </font>
    <font>
      <i/>
      <sz val="10"/>
      <name val="Arial"/>
      <family val="2"/>
      <scheme val="minor"/>
    </font>
  </fonts>
  <fills count="78">
    <fill>
      <patternFill patternType="none"/>
    </fill>
    <fill>
      <patternFill patternType="gray125"/>
    </fill>
    <fill>
      <patternFill patternType="solid">
        <fgColor rgb="FF00206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DD3FF"/>
        <bgColor indexed="64"/>
      </patternFill>
    </fill>
    <fill>
      <patternFill patternType="solid">
        <fgColor rgb="FF0558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43"/>
        <bgColor indexed="64"/>
      </patternFill>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45"/>
      </patternFill>
    </fill>
    <fill>
      <patternFill patternType="solid">
        <fgColor indexed="26"/>
        <bgColor indexed="64"/>
      </patternFill>
    </fill>
    <fill>
      <patternFill patternType="solid">
        <fgColor indexed="50"/>
        <bgColor indexed="64"/>
      </patternFill>
    </fill>
    <fill>
      <patternFill patternType="solid">
        <fgColor indexed="55"/>
      </patternFill>
    </fill>
    <fill>
      <patternFill patternType="gray0625"/>
    </fill>
    <fill>
      <patternFill patternType="lightGray">
        <bgColor indexed="9"/>
      </patternFill>
    </fill>
    <fill>
      <patternFill patternType="solid">
        <fgColor indexed="10"/>
        <bgColor indexed="64"/>
      </patternFill>
    </fill>
    <fill>
      <patternFill patternType="lightUp">
        <fgColor indexed="23"/>
      </patternFill>
    </fill>
    <fill>
      <patternFill patternType="solid">
        <fgColor indexed="9"/>
        <bgColor indexed="9"/>
      </patternFill>
    </fill>
    <fill>
      <patternFill patternType="solid">
        <fgColor indexed="42"/>
      </patternFill>
    </fill>
    <fill>
      <patternFill patternType="solid">
        <fgColor indexed="63"/>
        <bgColor indexed="64"/>
      </patternFill>
    </fill>
    <fill>
      <patternFill patternType="solid">
        <fgColor indexed="27"/>
        <bgColor indexed="64"/>
      </patternFill>
    </fill>
    <fill>
      <patternFill patternType="solid">
        <fgColor indexed="45"/>
        <bgColor indexed="64"/>
      </patternFill>
    </fill>
    <fill>
      <patternFill patternType="solid">
        <fgColor indexed="9"/>
      </patternFill>
    </fill>
    <fill>
      <patternFill patternType="solid">
        <fgColor indexed="42"/>
        <bgColor indexed="64"/>
      </patternFill>
    </fill>
    <fill>
      <patternFill patternType="solid">
        <fgColor indexed="14"/>
        <bgColor indexed="64"/>
      </patternFill>
    </fill>
    <fill>
      <patternFill patternType="solid">
        <fgColor theme="0"/>
      </patternFill>
    </fill>
    <fill>
      <patternFill patternType="solid">
        <fgColor rgb="FFFF0000"/>
      </patternFill>
    </fill>
    <fill>
      <patternFill patternType="solid">
        <fgColor theme="3" tint="0.59999389629810485"/>
        <bgColor indexed="65"/>
      </patternFill>
    </fill>
    <fill>
      <patternFill patternType="solid">
        <fgColor rgb="FFFFFF00"/>
      </patternFill>
    </fill>
    <fill>
      <patternFill patternType="solid">
        <fgColor theme="0" tint="-0.14999847407452621"/>
        <bgColor indexed="65"/>
      </patternFill>
    </fill>
    <fill>
      <patternFill patternType="solid">
        <fgColor rgb="FF0070C0"/>
        <bgColor indexed="64"/>
      </patternFill>
    </fill>
  </fills>
  <borders count="9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4"/>
      </bottom>
      <diagonal/>
    </border>
    <border>
      <left/>
      <right/>
      <top style="double">
        <color indexed="64"/>
      </top>
      <bottom style="double">
        <color indexed="64"/>
      </bottom>
      <diagonal/>
    </border>
    <border>
      <left style="medium">
        <color indexed="10"/>
      </left>
      <right style="medium">
        <color indexed="10"/>
      </right>
      <top style="hair">
        <color indexed="10"/>
      </top>
      <bottom style="hair">
        <color indexed="10"/>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2"/>
      </bottom>
      <diagonal/>
    </border>
    <border>
      <left style="thin">
        <color indexed="16"/>
      </left>
      <right style="thin">
        <color indexed="16"/>
      </right>
      <top style="thin">
        <color indexed="16"/>
      </top>
      <bottom style="thin">
        <color indexed="16"/>
      </bottom>
      <diagonal/>
    </border>
    <border>
      <left/>
      <right/>
      <top style="thin">
        <color indexed="64"/>
      </top>
      <bottom style="double">
        <color indexed="64"/>
      </bottom>
      <diagonal/>
    </border>
    <border>
      <left/>
      <right/>
      <top/>
      <bottom style="double">
        <color indexed="52"/>
      </bottom>
      <diagonal/>
    </border>
    <border>
      <left style="thin">
        <color indexed="12"/>
      </left>
      <right style="thin">
        <color indexed="12"/>
      </right>
      <top style="thin">
        <color indexed="12"/>
      </top>
      <bottom style="thin">
        <color indexed="12"/>
      </bottom>
      <diagonal/>
    </border>
    <border>
      <left style="thin">
        <color indexed="17"/>
      </left>
      <right style="thin">
        <color indexed="17"/>
      </right>
      <top style="thin">
        <color indexed="17"/>
      </top>
      <bottom style="thin">
        <color indexed="17"/>
      </bottom>
      <diagonal/>
    </border>
    <border>
      <left style="thin">
        <color indexed="63"/>
      </left>
      <right style="thin">
        <color indexed="63"/>
      </right>
      <top style="thin">
        <color indexed="63"/>
      </top>
      <bottom style="thin">
        <color indexed="63"/>
      </bottom>
      <diagonal/>
    </border>
    <border>
      <left/>
      <right/>
      <top style="thin">
        <color indexed="18"/>
      </top>
      <bottom style="medium">
        <color indexed="18"/>
      </bottom>
      <diagonal/>
    </border>
    <border>
      <left style="thin">
        <color indexed="49"/>
      </left>
      <right style="thin">
        <color indexed="49"/>
      </right>
      <top style="thin">
        <color indexed="49"/>
      </top>
      <bottom style="thin">
        <color indexed="49"/>
      </bottom>
      <diagonal/>
    </border>
    <border>
      <left style="double">
        <color indexed="64"/>
      </left>
      <right/>
      <top style="double">
        <color indexed="64"/>
      </top>
      <bottom/>
      <diagonal/>
    </border>
    <border>
      <left/>
      <right/>
      <top/>
      <bottom style="hair">
        <color indexed="64"/>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12"/>
      </left>
      <right style="thin">
        <color indexed="12"/>
      </right>
      <top style="thin">
        <color indexed="12"/>
      </top>
      <bottom style="thin">
        <color indexed="12"/>
      </bottom>
      <diagonal/>
    </border>
    <border>
      <left style="thin">
        <color indexed="17"/>
      </left>
      <right style="thin">
        <color indexed="17"/>
      </right>
      <top style="thin">
        <color indexed="17"/>
      </top>
      <bottom style="thin">
        <color indexed="17"/>
      </bottom>
      <diagonal/>
    </border>
    <border>
      <left style="thin">
        <color indexed="63"/>
      </left>
      <right style="thin">
        <color indexed="63"/>
      </right>
      <top style="thin">
        <color indexed="63"/>
      </top>
      <bottom style="thin">
        <color indexed="63"/>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style="thin">
        <color indexed="16"/>
      </bottom>
      <diagonal/>
    </border>
    <border>
      <left style="thin">
        <color indexed="12"/>
      </left>
      <right style="thin">
        <color indexed="12"/>
      </right>
      <top style="thin">
        <color indexed="12"/>
      </top>
      <bottom style="thin">
        <color indexed="12"/>
      </bottom>
      <diagonal/>
    </border>
    <border>
      <left style="thin">
        <color indexed="17"/>
      </left>
      <right style="thin">
        <color indexed="17"/>
      </right>
      <top style="thin">
        <color indexed="17"/>
      </top>
      <bottom style="thin">
        <color indexed="17"/>
      </bottom>
      <diagonal/>
    </border>
    <border>
      <left style="thin">
        <color indexed="63"/>
      </left>
      <right style="thin">
        <color indexed="63"/>
      </right>
      <top style="thin">
        <color indexed="63"/>
      </top>
      <bottom style="thin">
        <color indexed="63"/>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12"/>
      </left>
      <right style="thin">
        <color indexed="12"/>
      </right>
      <top style="thin">
        <color indexed="12"/>
      </top>
      <bottom style="thin">
        <color indexed="12"/>
      </bottom>
      <diagonal/>
    </border>
    <border>
      <left style="thin">
        <color indexed="17"/>
      </left>
      <right style="thin">
        <color indexed="17"/>
      </right>
      <top style="thin">
        <color indexed="17"/>
      </top>
      <bottom style="thin">
        <color indexed="17"/>
      </bottom>
      <diagonal/>
    </border>
    <border>
      <left style="thin">
        <color indexed="63"/>
      </left>
      <right style="thin">
        <color indexed="63"/>
      </right>
      <top style="thin">
        <color indexed="63"/>
      </top>
      <bottom style="thin">
        <color indexed="63"/>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indexed="16"/>
      </left>
      <right style="thin">
        <color indexed="16"/>
      </right>
      <top style="thin">
        <color indexed="16"/>
      </top>
      <bottom style="thin">
        <color indexed="16"/>
      </bottom>
      <diagonal/>
    </border>
    <border>
      <left style="thin">
        <color indexed="12"/>
      </left>
      <right style="thin">
        <color indexed="12"/>
      </right>
      <top style="thin">
        <color indexed="12"/>
      </top>
      <bottom style="thin">
        <color indexed="12"/>
      </bottom>
      <diagonal/>
    </border>
    <border>
      <left style="thin">
        <color indexed="17"/>
      </left>
      <right style="thin">
        <color indexed="17"/>
      </right>
      <top style="thin">
        <color indexed="17"/>
      </top>
      <bottom style="thin">
        <color indexed="17"/>
      </bottom>
      <diagonal/>
    </border>
    <border>
      <left style="thin">
        <color indexed="63"/>
      </left>
      <right style="thin">
        <color indexed="63"/>
      </right>
      <top style="thin">
        <color indexed="63"/>
      </top>
      <bottom style="thin">
        <color indexed="63"/>
      </bottom>
      <diagonal/>
    </border>
    <border>
      <left style="thin">
        <color indexed="49"/>
      </left>
      <right style="thin">
        <color indexed="49"/>
      </right>
      <top style="thin">
        <color indexed="49"/>
      </top>
      <bottom style="thin">
        <color indexed="49"/>
      </bottom>
      <diagonal/>
    </border>
    <border>
      <left/>
      <right/>
      <top style="thin">
        <color indexed="49"/>
      </top>
      <bottom style="double">
        <color indexed="49"/>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indexed="64"/>
      </right>
      <top/>
      <bottom style="thin">
        <color indexed="64"/>
      </bottom>
      <diagonal/>
    </border>
  </borders>
  <cellStyleXfs count="60722">
    <xf numFmtId="0" fontId="0" fillId="0" borderId="0"/>
    <xf numFmtId="9" fontId="4" fillId="0" borderId="0" applyFont="0" applyFill="0" applyBorder="0" applyAlignment="0" applyProtection="0"/>
    <xf numFmtId="0" fontId="2" fillId="0" borderId="0" applyBorder="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7" applyNumberFormat="0" applyAlignment="0" applyProtection="0"/>
    <xf numFmtId="0" fontId="22" fillId="11" borderId="8" applyNumberFormat="0" applyAlignment="0" applyProtection="0"/>
    <xf numFmtId="0" fontId="23" fillId="11" borderId="7" applyNumberFormat="0" applyAlignment="0" applyProtection="0"/>
    <xf numFmtId="0" fontId="24" fillId="0" borderId="9" applyNumberFormat="0" applyFill="0" applyAlignment="0" applyProtection="0"/>
    <xf numFmtId="0" fontId="25" fillId="12" borderId="10"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9" fillId="37" borderId="0" applyNumberFormat="0" applyBorder="0" applyAlignment="0" applyProtection="0"/>
    <xf numFmtId="168" fontId="31" fillId="0" borderId="0" applyFont="0" applyFill="0" applyBorder="0" applyAlignment="0" applyProtection="0"/>
    <xf numFmtId="43" fontId="1" fillId="0" borderId="0" applyFont="0" applyFill="0" applyBorder="0" applyAlignment="0" applyProtection="0"/>
    <xf numFmtId="0" fontId="30" fillId="0" borderId="0" applyFill="0"/>
    <xf numFmtId="0" fontId="4" fillId="0" borderId="0"/>
    <xf numFmtId="0" fontId="2" fillId="0" borderId="0"/>
    <xf numFmtId="0" fontId="31" fillId="0" borderId="0"/>
    <xf numFmtId="0" fontId="31" fillId="0" borderId="0"/>
    <xf numFmtId="0" fontId="1" fillId="0" borderId="0"/>
    <xf numFmtId="0" fontId="1" fillId="0" borderId="0"/>
    <xf numFmtId="9" fontId="2"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xf numFmtId="0" fontId="41" fillId="0" borderId="0"/>
    <xf numFmtId="0" fontId="40" fillId="0" borderId="0"/>
    <xf numFmtId="0" fontId="2" fillId="0" borderId="0"/>
    <xf numFmtId="0" fontId="42" fillId="40" borderId="22" applyNumberFormat="0"/>
    <xf numFmtId="0" fontId="43" fillId="41" borderId="0" applyNumberFormat="0" applyProtection="0"/>
    <xf numFmtId="0" fontId="44"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45" fillId="0" borderId="0"/>
    <xf numFmtId="0" fontId="2" fillId="0" borderId="0"/>
    <xf numFmtId="0" fontId="2" fillId="0" borderId="0"/>
    <xf numFmtId="169" fontId="46" fillId="0" borderId="0"/>
    <xf numFmtId="0" fontId="2" fillId="0" borderId="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2" borderId="0" applyNumberFormat="0" applyBorder="0" applyAlignment="0" applyProtection="0"/>
    <xf numFmtId="0" fontId="47" fillId="45" borderId="0" applyNumberFormat="0" applyBorder="0" applyAlignment="0" applyProtection="0"/>
    <xf numFmtId="0" fontId="47" fillId="43"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6" borderId="0" applyNumberFormat="0" applyBorder="0" applyAlignment="0" applyProtection="0"/>
    <xf numFmtId="0" fontId="47" fillId="49" borderId="0" applyNumberFormat="0" applyBorder="0" applyAlignment="0" applyProtection="0"/>
    <xf numFmtId="0" fontId="47" fillId="43" borderId="0" applyNumberFormat="0" applyBorder="0" applyAlignment="0" applyProtection="0"/>
    <xf numFmtId="0" fontId="48" fillId="50"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6" borderId="0" applyNumberFormat="0" applyBorder="0" applyAlignment="0" applyProtection="0"/>
    <xf numFmtId="0" fontId="48" fillId="50" borderId="0" applyNumberFormat="0" applyBorder="0" applyAlignment="0" applyProtection="0"/>
    <xf numFmtId="0" fontId="48" fillId="43"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48" fillId="50" borderId="0" applyNumberFormat="0" applyBorder="0" applyAlignment="0" applyProtection="0"/>
    <xf numFmtId="0" fontId="48" fillId="54" borderId="0" applyNumberFormat="0" applyBorder="0" applyAlignment="0" applyProtection="0"/>
    <xf numFmtId="49" fontId="49" fillId="55" borderId="0"/>
    <xf numFmtId="0" fontId="50" fillId="41" borderId="23" applyNumberFormat="0" applyAlignment="0"/>
    <xf numFmtId="0" fontId="50" fillId="41" borderId="23" applyNumberFormat="0" applyAlignment="0"/>
    <xf numFmtId="0" fontId="51" fillId="0" borderId="0"/>
    <xf numFmtId="0" fontId="52" fillId="56" borderId="0" applyNumberFormat="0" applyBorder="0" applyAlignment="0" applyProtection="0"/>
    <xf numFmtId="170" fontId="19" fillId="8" borderId="0" applyNumberFormat="0" applyBorder="0" applyAlignment="0" applyProtection="0"/>
    <xf numFmtId="0" fontId="53" fillId="41" borderId="0"/>
    <xf numFmtId="0" fontId="54" fillId="0" borderId="0" applyNumberFormat="0" applyFill="0" applyBorder="0" applyAlignment="0"/>
    <xf numFmtId="0" fontId="55" fillId="0" borderId="0" applyNumberFormat="0" applyFill="0" applyBorder="0" applyAlignment="0">
      <protection locked="0"/>
    </xf>
    <xf numFmtId="171" fontId="56" fillId="0" borderId="0"/>
    <xf numFmtId="0" fontId="57" fillId="57" borderId="0">
      <alignment horizontal="center"/>
    </xf>
    <xf numFmtId="0" fontId="56" fillId="0" borderId="0" applyFill="0" applyBorder="0" applyAlignment="0"/>
    <xf numFmtId="0" fontId="58" fillId="0" borderId="0" applyFill="0" applyBorder="0" applyAlignment="0"/>
    <xf numFmtId="0" fontId="58"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0" fontId="58" fillId="0" borderId="0" applyFill="0" applyBorder="0" applyAlignment="0"/>
    <xf numFmtId="0" fontId="59" fillId="42" borderId="24" applyNumberFormat="0" applyAlignment="0" applyProtection="0"/>
    <xf numFmtId="0" fontId="59" fillId="42" borderId="24" applyNumberFormat="0" applyAlignment="0" applyProtection="0"/>
    <xf numFmtId="0" fontId="59" fillId="42" borderId="24" applyNumberFormat="0" applyAlignment="0" applyProtection="0"/>
    <xf numFmtId="0" fontId="59" fillId="42" borderId="24" applyNumberFormat="0" applyAlignment="0" applyProtection="0"/>
    <xf numFmtId="0" fontId="59" fillId="42" borderId="24" applyNumberFormat="0" applyAlignment="0" applyProtection="0"/>
    <xf numFmtId="0" fontId="60" fillId="58" borderId="25">
      <alignment horizontal="center"/>
    </xf>
    <xf numFmtId="0" fontId="61" fillId="59" borderId="26" applyNumberFormat="0" applyAlignment="0" applyProtection="0"/>
    <xf numFmtId="49" fontId="62" fillId="0" borderId="0">
      <alignment horizontal="right" vertical="center"/>
    </xf>
    <xf numFmtId="3" fontId="3" fillId="0" borderId="0">
      <alignment vertical="top" wrapText="1"/>
    </xf>
    <xf numFmtId="0" fontId="56" fillId="0" borderId="0" applyFont="0" applyFill="0" applyBorder="0" applyAlignment="0" applyProtection="0"/>
    <xf numFmtId="172" fontId="2" fillId="0" borderId="0"/>
    <xf numFmtId="173" fontId="51" fillId="0" borderId="0" applyFont="0" applyFill="0" applyBorder="0" applyAlignment="0" applyProtection="0"/>
    <xf numFmtId="174" fontId="5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63" fillId="0" borderId="0" applyFont="0" applyFill="0" applyBorder="0" applyAlignment="0" applyProtection="0"/>
    <xf numFmtId="0" fontId="64" fillId="0" borderId="0"/>
    <xf numFmtId="0" fontId="65" fillId="0" borderId="0"/>
    <xf numFmtId="0" fontId="64" fillId="0" borderId="0"/>
    <xf numFmtId="0" fontId="65" fillId="0" borderId="0"/>
    <xf numFmtId="0" fontId="66" fillId="0" borderId="0" applyNumberFormat="0" applyFill="0" applyBorder="0" applyAlignment="0" applyProtection="0"/>
    <xf numFmtId="0" fontId="67" fillId="0" borderId="0">
      <alignment horizontal="left" vertical="center" indent="1"/>
    </xf>
    <xf numFmtId="0" fontId="5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63" fillId="0" borderId="0" applyFont="0" applyFill="0" applyBorder="0" applyAlignment="0" applyProtection="0"/>
    <xf numFmtId="0" fontId="63" fillId="0" borderId="0" applyFont="0" applyFill="0" applyBorder="0" applyAlignment="0" applyProtection="0"/>
    <xf numFmtId="14" fontId="31" fillId="0" borderId="0" applyFill="0" applyBorder="0" applyAlignment="0"/>
    <xf numFmtId="176" fontId="2" fillId="0" borderId="0" applyFont="0" applyFill="0" applyBorder="0" applyAlignment="0" applyProtection="0"/>
    <xf numFmtId="14" fontId="46" fillId="0" borderId="0" applyFont="0" applyFill="0" applyBorder="0" applyAlignment="0" applyProtection="0"/>
    <xf numFmtId="17" fontId="68" fillId="60" borderId="0"/>
    <xf numFmtId="0" fontId="69" fillId="60" borderId="27" applyNumberFormat="0" applyFont="0" applyBorder="0" applyAlignment="0"/>
    <xf numFmtId="173" fontId="2" fillId="0" borderId="0" applyFont="0" applyFill="0" applyBorder="0" applyAlignment="0"/>
    <xf numFmtId="38" fontId="51" fillId="0" borderId="28">
      <alignment vertical="center"/>
    </xf>
    <xf numFmtId="0" fontId="70" fillId="0" borderId="0">
      <protection locked="0"/>
    </xf>
    <xf numFmtId="177" fontId="71" fillId="0" borderId="0" applyFont="0" applyFill="0" applyBorder="0" applyAlignment="0" applyProtection="0"/>
    <xf numFmtId="178" fontId="2" fillId="0" borderId="0" applyFont="0" applyFill="0" applyBorder="0" applyAlignment="0" applyProtection="0"/>
    <xf numFmtId="179" fontId="72" fillId="0" borderId="0" applyFont="0" applyFill="0" applyBorder="0" applyAlignment="0" applyProtection="0"/>
    <xf numFmtId="0" fontId="2" fillId="61" borderId="3" applyNumberFormat="0"/>
    <xf numFmtId="0" fontId="73" fillId="0" borderId="0">
      <protection locked="0"/>
    </xf>
    <xf numFmtId="0" fontId="73" fillId="0" borderId="0">
      <protection locked="0"/>
    </xf>
    <xf numFmtId="0" fontId="56" fillId="0" borderId="0" applyFill="0" applyBorder="0" applyAlignment="0"/>
    <xf numFmtId="0" fontId="58" fillId="0" borderId="0" applyFill="0" applyBorder="0" applyAlignment="0"/>
    <xf numFmtId="0" fontId="56" fillId="0" borderId="0" applyFill="0" applyBorder="0" applyAlignment="0"/>
    <xf numFmtId="0" fontId="56" fillId="0" borderId="0" applyFill="0" applyBorder="0" applyAlignment="0"/>
    <xf numFmtId="0" fontId="58" fillId="0" borderId="0" applyFill="0" applyBorder="0" applyAlignment="0"/>
    <xf numFmtId="0" fontId="34" fillId="62" borderId="0">
      <alignment horizontal="center"/>
    </xf>
    <xf numFmtId="0" fontId="74" fillId="0" borderId="0" applyNumberFormat="0" applyFill="0" applyBorder="0" applyAlignment="0" applyProtection="0"/>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70" fillId="0" borderId="0">
      <protection locked="0"/>
    </xf>
    <xf numFmtId="0" fontId="2" fillId="38" borderId="0" applyNumberFormat="0" applyFont="0" applyAlignment="0"/>
    <xf numFmtId="0" fontId="70" fillId="0" borderId="0">
      <protection locked="0"/>
    </xf>
    <xf numFmtId="2" fontId="63" fillId="0" borderId="0" applyFont="0" applyFill="0" applyBorder="0" applyAlignment="0" applyProtection="0"/>
    <xf numFmtId="180" fontId="75" fillId="63" borderId="24"/>
    <xf numFmtId="180" fontId="75" fillId="63" borderId="24"/>
    <xf numFmtId="180" fontId="75" fillId="63" borderId="24"/>
    <xf numFmtId="180" fontId="75" fillId="63" borderId="24"/>
    <xf numFmtId="0" fontId="31" fillId="0" borderId="0">
      <alignment horizontal="center"/>
    </xf>
    <xf numFmtId="0" fontId="31" fillId="0" borderId="0" applyNumberFormat="0" applyBorder="0" applyAlignment="0"/>
    <xf numFmtId="0" fontId="76" fillId="64" borderId="29" applyNumberFormat="0" applyAlignment="0">
      <protection locked="0"/>
    </xf>
    <xf numFmtId="0" fontId="77" fillId="65" borderId="0" applyNumberFormat="0" applyBorder="0" applyAlignment="0" applyProtection="0"/>
    <xf numFmtId="0" fontId="2" fillId="66" borderId="30" applyNumberFormat="0" applyFont="0" applyAlignment="0"/>
    <xf numFmtId="0" fontId="2" fillId="66" borderId="30" applyNumberFormat="0" applyFont="0" applyAlignment="0"/>
    <xf numFmtId="0" fontId="2" fillId="66" borderId="30" applyNumberFormat="0" applyFont="0" applyAlignment="0"/>
    <xf numFmtId="0" fontId="2" fillId="66" borderId="30" applyNumberFormat="0" applyFont="0" applyAlignment="0"/>
    <xf numFmtId="0" fontId="2" fillId="66" borderId="30" applyNumberFormat="0" applyFont="0" applyAlignment="0"/>
    <xf numFmtId="0" fontId="2" fillId="66" borderId="30" applyNumberFormat="0" applyFont="0" applyAlignment="0"/>
    <xf numFmtId="167" fontId="78" fillId="57" borderId="0" applyNumberFormat="0" applyBorder="0" applyAlignment="0" applyProtection="0">
      <alignment horizontal="center"/>
    </xf>
    <xf numFmtId="0" fontId="33" fillId="0" borderId="17" applyNumberFormat="0" applyAlignment="0" applyProtection="0">
      <alignment horizontal="left" vertical="center"/>
    </xf>
    <xf numFmtId="0" fontId="79" fillId="0" borderId="0" applyNumberFormat="0" applyFill="0"/>
    <xf numFmtId="0" fontId="33" fillId="0" borderId="13">
      <alignment horizontal="left" vertical="center"/>
    </xf>
    <xf numFmtId="0" fontId="33" fillId="0" borderId="13">
      <alignment horizontal="left" vertical="center"/>
    </xf>
    <xf numFmtId="0" fontId="33" fillId="0" borderId="13">
      <alignment horizontal="left" vertical="center"/>
    </xf>
    <xf numFmtId="0" fontId="33" fillId="0" borderId="13">
      <alignment horizontal="left" vertical="center"/>
    </xf>
    <xf numFmtId="0" fontId="33" fillId="0" borderId="13">
      <alignment horizontal="left" vertical="center"/>
    </xf>
    <xf numFmtId="0" fontId="33" fillId="0" borderId="13">
      <alignment horizontal="left" vertical="center"/>
    </xf>
    <xf numFmtId="0" fontId="33" fillId="0" borderId="13">
      <alignment horizontal="left" vertical="center"/>
    </xf>
    <xf numFmtId="0" fontId="33" fillId="0" borderId="13">
      <alignment horizontal="left" vertical="center"/>
    </xf>
    <xf numFmtId="0" fontId="80" fillId="0" borderId="0"/>
    <xf numFmtId="0" fontId="81" fillId="0" borderId="31" applyNumberFormat="0" applyFill="0" applyAlignment="0" applyProtection="0"/>
    <xf numFmtId="0" fontId="82" fillId="0" borderId="32" applyNumberFormat="0" applyFill="0" applyAlignment="0" applyProtection="0"/>
    <xf numFmtId="0" fontId="83" fillId="0" borderId="0" applyFill="0" applyBorder="0">
      <alignment vertical="center"/>
    </xf>
    <xf numFmtId="0" fontId="84" fillId="0" borderId="0" applyNumberFormat="0" applyFill="0" applyBorder="0" applyAlignment="0" applyProtection="0"/>
    <xf numFmtId="0" fontId="13"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 fillId="0" borderId="0" applyFill="0"/>
    <xf numFmtId="0" fontId="86" fillId="0" borderId="0" applyNumberFormat="0" applyFill="0" applyBorder="0">
      <alignment horizontal="left"/>
    </xf>
    <xf numFmtId="0" fontId="2" fillId="66" borderId="30">
      <alignment horizontal="left" vertical="center" wrapText="1" indent="1"/>
    </xf>
    <xf numFmtId="0" fontId="2" fillId="66" borderId="30">
      <alignment horizontal="left" vertical="center" wrapText="1" indent="1"/>
    </xf>
    <xf numFmtId="0" fontId="2" fillId="66" borderId="30">
      <alignment horizontal="left" vertical="center" wrapText="1" indent="1"/>
    </xf>
    <xf numFmtId="0" fontId="2" fillId="66" borderId="30">
      <alignment horizontal="left" vertical="center" wrapText="1" indent="1"/>
    </xf>
    <xf numFmtId="0" fontId="2" fillId="66" borderId="30">
      <alignment horizontal="left" vertical="center" wrapText="1" indent="1"/>
    </xf>
    <xf numFmtId="0" fontId="2" fillId="66" borderId="30">
      <alignment horizontal="left" vertical="center" wrapText="1" indent="1"/>
    </xf>
    <xf numFmtId="0" fontId="87" fillId="43" borderId="24" applyNumberFormat="0" applyAlignment="0" applyProtection="0"/>
    <xf numFmtId="0" fontId="87" fillId="43" borderId="24" applyNumberFormat="0" applyAlignment="0" applyProtection="0"/>
    <xf numFmtId="0" fontId="87" fillId="43" borderId="24" applyNumberFormat="0" applyAlignment="0" applyProtection="0"/>
    <xf numFmtId="0" fontId="87" fillId="43" borderId="24" applyNumberFormat="0" applyAlignment="0" applyProtection="0"/>
    <xf numFmtId="0" fontId="87" fillId="43" borderId="24" applyNumberFormat="0" applyAlignment="0" applyProtection="0"/>
    <xf numFmtId="0" fontId="88" fillId="67" borderId="0">
      <alignment horizontal="center"/>
    </xf>
    <xf numFmtId="0" fontId="89" fillId="39" borderId="0"/>
    <xf numFmtId="0" fontId="2" fillId="0" borderId="3" applyNumberFormat="0"/>
    <xf numFmtId="0" fontId="90" fillId="68" borderId="33" applyNumberFormat="0" applyAlignment="0"/>
    <xf numFmtId="0" fontId="90" fillId="68" borderId="33" applyNumberFormat="0" applyAlignment="0"/>
    <xf numFmtId="0" fontId="2" fillId="0" borderId="34" applyNumberFormat="0" applyFont="0" applyFill="0" applyAlignment="0"/>
    <xf numFmtId="0" fontId="56" fillId="0" borderId="0" applyFill="0" applyBorder="0" applyAlignment="0"/>
    <xf numFmtId="0" fontId="58" fillId="0" borderId="0" applyFill="0" applyBorder="0" applyAlignment="0"/>
    <xf numFmtId="179" fontId="78" fillId="57" borderId="0" applyNumberFormat="0" applyBorder="0" applyAlignment="0"/>
    <xf numFmtId="179" fontId="57" fillId="57" borderId="0" applyNumberFormat="0" applyBorder="0" applyAlignment="0"/>
    <xf numFmtId="0" fontId="56" fillId="0" borderId="0" applyFill="0" applyBorder="0" applyAlignment="0"/>
    <xf numFmtId="0" fontId="56" fillId="0" borderId="0" applyFill="0" applyBorder="0" applyAlignment="0"/>
    <xf numFmtId="0" fontId="58" fillId="0" borderId="0" applyFill="0" applyBorder="0" applyAlignment="0"/>
    <xf numFmtId="0" fontId="91" fillId="0" borderId="35" applyNumberFormat="0" applyFill="0" applyAlignment="0" applyProtection="0"/>
    <xf numFmtId="0" fontId="92" fillId="69" borderId="0">
      <alignment horizontal="center"/>
    </xf>
    <xf numFmtId="0" fontId="93" fillId="0" borderId="36" applyFont="0" applyBorder="0"/>
    <xf numFmtId="0" fontId="93" fillId="0" borderId="36" applyFont="0" applyBorder="0"/>
    <xf numFmtId="0" fontId="93" fillId="0" borderId="36" applyFont="0" applyBorder="0"/>
    <xf numFmtId="0" fontId="93" fillId="0" borderId="36" applyFont="0" applyBorder="0"/>
    <xf numFmtId="0" fontId="93" fillId="0" borderId="36" applyFont="0" applyBorder="0"/>
    <xf numFmtId="0" fontId="2" fillId="0" borderId="0" applyFont="0" applyFill="0" applyBorder="0" applyAlignment="0" applyProtection="0"/>
    <xf numFmtId="15" fontId="2" fillId="0" borderId="21">
      <alignment horizontal="center"/>
    </xf>
    <xf numFmtId="181" fontId="2" fillId="0" borderId="0" applyFont="0" applyFill="0" applyBorder="0" applyAlignment="0" applyProtection="0"/>
    <xf numFmtId="182" fontId="2" fillId="0" borderId="0" applyFont="0" applyFill="0" applyBorder="0" applyAlignment="0" applyProtection="0"/>
    <xf numFmtId="183" fontId="94" fillId="40" borderId="0" applyFont="0" applyFill="0" applyBorder="0" applyProtection="0">
      <alignment horizontal="right" vertical="center"/>
      <protection locked="0"/>
    </xf>
    <xf numFmtId="184" fontId="33" fillId="0" borderId="0">
      <alignment horizontal="center"/>
    </xf>
    <xf numFmtId="0" fontId="95" fillId="48" borderId="0" applyNumberFormat="0" applyBorder="0" applyAlignment="0" applyProtection="0"/>
    <xf numFmtId="0" fontId="96" fillId="0" borderId="0">
      <alignment horizontal="center"/>
    </xf>
    <xf numFmtId="0" fontId="9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0" fontId="2" fillId="0" borderId="0"/>
    <xf numFmtId="0" fontId="2" fillId="0" borderId="0"/>
    <xf numFmtId="0" fontId="2" fillId="0" borderId="0"/>
    <xf numFmtId="0" fontId="2" fillId="0" borderId="0"/>
    <xf numFmtId="0" fontId="2" fillId="0" borderId="0"/>
    <xf numFmtId="170" fontId="1" fillId="0" borderId="0"/>
    <xf numFmtId="170" fontId="1" fillId="0" borderId="0"/>
    <xf numFmtId="0" fontId="1" fillId="0" borderId="0"/>
    <xf numFmtId="0" fontId="1" fillId="0" borderId="0"/>
    <xf numFmtId="0" fontId="1" fillId="0" borderId="0"/>
    <xf numFmtId="0" fontId="1"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44" borderId="21" applyNumberFormat="0" applyFont="0" applyAlignment="0" applyProtection="0"/>
    <xf numFmtId="0" fontId="2" fillId="44" borderId="21" applyNumberFormat="0" applyFont="0" applyAlignment="0" applyProtection="0"/>
    <xf numFmtId="0" fontId="2" fillId="44" borderId="21" applyNumberFormat="0" applyFont="0" applyAlignment="0" applyProtection="0"/>
    <xf numFmtId="0" fontId="2" fillId="44" borderId="21" applyNumberFormat="0" applyFont="0" applyAlignment="0" applyProtection="0"/>
    <xf numFmtId="0" fontId="2" fillId="44" borderId="21" applyNumberFormat="0" applyFont="0" applyAlignment="0" applyProtection="0"/>
    <xf numFmtId="0" fontId="98" fillId="0" borderId="14"/>
    <xf numFmtId="185" fontId="99" fillId="0" borderId="0">
      <alignment horizontal="right"/>
    </xf>
    <xf numFmtId="0" fontId="78" fillId="55" borderId="37" applyNumberFormat="0"/>
    <xf numFmtId="0" fontId="78" fillId="55" borderId="37" applyNumberFormat="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alignment wrapText="1"/>
    </xf>
    <xf numFmtId="9" fontId="2" fillId="0" borderId="0" applyFont="0" applyFill="0" applyBorder="0" applyAlignment="0" applyProtection="0">
      <alignment wrapText="1"/>
    </xf>
    <xf numFmtId="9" fontId="2" fillId="0" borderId="0" applyFont="0" applyFill="0" applyBorder="0" applyAlignment="0" applyProtection="0"/>
    <xf numFmtId="0" fontId="2" fillId="0" borderId="0">
      <alignment horizontal="center"/>
    </xf>
    <xf numFmtId="168" fontId="2" fillId="66" borderId="24" applyNumberFormat="0" applyAlignment="0"/>
    <xf numFmtId="0" fontId="101" fillId="0" borderId="39" applyNumberFormat="0" applyAlignment="0">
      <alignment horizontal="left"/>
    </xf>
    <xf numFmtId="0" fontId="102" fillId="0" borderId="0"/>
    <xf numFmtId="10" fontId="103" fillId="70" borderId="40"/>
    <xf numFmtId="10" fontId="103" fillId="70" borderId="40"/>
    <xf numFmtId="0" fontId="104" fillId="0" borderId="0"/>
    <xf numFmtId="0" fontId="78" fillId="57" borderId="0">
      <alignment horizontal="center"/>
    </xf>
    <xf numFmtId="0" fontId="105" fillId="39" borderId="0"/>
    <xf numFmtId="0" fontId="32" fillId="39" borderId="0"/>
    <xf numFmtId="0" fontId="106" fillId="39" borderId="0"/>
    <xf numFmtId="0" fontId="2" fillId="0" borderId="41"/>
    <xf numFmtId="0" fontId="38" fillId="0" borderId="0"/>
    <xf numFmtId="0" fontId="38" fillId="0" borderId="0"/>
    <xf numFmtId="0" fontId="2" fillId="0" borderId="0" applyFont="0" applyFill="0" applyBorder="0" applyAlignment="0" applyProtection="0"/>
    <xf numFmtId="0" fontId="107" fillId="0" borderId="0"/>
    <xf numFmtId="0" fontId="107" fillId="0" borderId="0"/>
    <xf numFmtId="0" fontId="107" fillId="0" borderId="0"/>
    <xf numFmtId="0" fontId="107" fillId="0" borderId="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186" fontId="108" fillId="0" borderId="19" applyBorder="0" applyProtection="0">
      <alignment horizontal="right" vertical="center"/>
    </xf>
    <xf numFmtId="0" fontId="109" fillId="0" borderId="0" applyFill="0" applyBorder="0" applyProtection="0">
      <alignment horizontal="left"/>
    </xf>
    <xf numFmtId="0" fontId="110" fillId="0" borderId="2" applyFill="0" applyBorder="0" applyProtection="0">
      <alignment horizontal="left" vertical="top"/>
    </xf>
    <xf numFmtId="0" fontId="111" fillId="39" borderId="3" applyNumberFormat="0">
      <alignment horizontal="center" vertical="center" wrapText="1"/>
    </xf>
    <xf numFmtId="0" fontId="86" fillId="66" borderId="30">
      <alignment horizontal="right"/>
    </xf>
    <xf numFmtId="0" fontId="99" fillId="0" borderId="0" applyFill="0" applyBorder="0">
      <alignment vertical="center"/>
    </xf>
    <xf numFmtId="0" fontId="112" fillId="0" borderId="0">
      <alignment vertical="center"/>
    </xf>
    <xf numFmtId="0" fontId="112" fillId="0" borderId="42" applyAlignment="0"/>
    <xf numFmtId="0" fontId="113" fillId="0" borderId="0" applyNumberFormat="0" applyFill="0" applyBorder="0" applyAlignment="0" applyProtection="0"/>
    <xf numFmtId="187" fontId="72" fillId="0" borderId="0" applyFont="0" applyFill="0" applyBorder="0" applyAlignment="0" applyProtection="0"/>
    <xf numFmtId="178" fontId="42" fillId="67" borderId="0" applyFont="0" applyFill="0" applyBorder="0"/>
    <xf numFmtId="187" fontId="114" fillId="0" borderId="0" applyFont="0" applyFill="0" applyBorder="0" applyAlignment="0" applyProtection="0"/>
    <xf numFmtId="188" fontId="114" fillId="0" borderId="0" applyFont="0" applyFill="0" applyBorder="0" applyAlignment="0" applyProtection="0"/>
    <xf numFmtId="0" fontId="115" fillId="0" borderId="43" applyNumberFormat="0" applyFill="0" applyAlignment="0" applyProtection="0"/>
    <xf numFmtId="0" fontId="115" fillId="0" borderId="43" applyNumberFormat="0" applyFill="0" applyAlignment="0" applyProtection="0"/>
    <xf numFmtId="0" fontId="115" fillId="0" borderId="43" applyNumberFormat="0" applyFill="0" applyAlignment="0" applyProtection="0"/>
    <xf numFmtId="0" fontId="115" fillId="0" borderId="43" applyNumberFormat="0" applyFill="0" applyAlignment="0" applyProtection="0"/>
    <xf numFmtId="0" fontId="115" fillId="0" borderId="43" applyNumberFormat="0" applyFill="0" applyAlignment="0" applyProtection="0"/>
    <xf numFmtId="0" fontId="86" fillId="0" borderId="0" applyNumberFormat="0" applyBorder="0"/>
    <xf numFmtId="40" fontId="116" fillId="0" borderId="0" applyNumberFormat="0" applyFill="0" applyBorder="0" applyAlignment="0">
      <protection locked="0"/>
    </xf>
    <xf numFmtId="0" fontId="117" fillId="0" borderId="0" applyNumberFormat="0" applyFill="0" applyBorder="0" applyAlignment="0" applyProtection="0"/>
    <xf numFmtId="0" fontId="60" fillId="71" borderId="33">
      <alignment horizontal="center"/>
    </xf>
    <xf numFmtId="0" fontId="60" fillId="71" borderId="33">
      <alignment horizontal="center"/>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43" fontId="1" fillId="0" borderId="0" applyFont="0" applyFill="0" applyBorder="0" applyAlignment="0" applyProtection="0"/>
    <xf numFmtId="0" fontId="2" fillId="66" borderId="30">
      <alignment horizontal="left" vertical="center" wrapText="1" indent="1"/>
    </xf>
    <xf numFmtId="0" fontId="1" fillId="0" borderId="0"/>
    <xf numFmtId="0" fontId="1" fillId="0" borderId="0"/>
    <xf numFmtId="0" fontId="59" fillId="42" borderId="24" applyNumberFormat="0" applyAlignment="0" applyProtection="0"/>
    <xf numFmtId="0" fontId="59" fillId="42" borderId="24" applyNumberFormat="0" applyAlignment="0" applyProtection="0"/>
    <xf numFmtId="0" fontId="33" fillId="0" borderId="13">
      <alignment horizontal="left" vertical="center"/>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1" fontId="118" fillId="0" borderId="15" applyFont="0" applyFill="0" applyBorder="0" applyAlignment="0" applyProtection="0">
      <alignment horizontal="left"/>
    </xf>
    <xf numFmtId="0" fontId="60" fillId="71" borderId="33">
      <alignment horizontal="center"/>
    </xf>
    <xf numFmtId="0" fontId="115" fillId="0" borderId="43" applyNumberFormat="0" applyFill="0" applyAlignment="0" applyProtection="0"/>
    <xf numFmtId="0" fontId="115" fillId="0" borderId="43" applyNumberFormat="0" applyFill="0" applyAlignment="0" applyProtection="0"/>
    <xf numFmtId="0" fontId="115" fillId="0" borderId="43" applyNumberFormat="0" applyFill="0" applyAlignment="0" applyProtection="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10" fontId="103" fillId="70" borderId="40"/>
    <xf numFmtId="10" fontId="103" fillId="70" borderId="4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100" fillId="42" borderId="38" applyNumberFormat="0" applyAlignment="0" applyProtection="0"/>
    <xf numFmtId="0" fontId="78" fillId="55" borderId="37" applyNumberFormat="0"/>
    <xf numFmtId="0" fontId="2" fillId="44" borderId="21" applyNumberFormat="0" applyFont="0" applyAlignment="0" applyProtection="0"/>
    <xf numFmtId="0" fontId="2" fillId="44" borderId="21" applyNumberFormat="0" applyFont="0" applyAlignment="0" applyProtection="0"/>
    <xf numFmtId="0" fontId="2" fillId="44" borderId="21" applyNumberFormat="0" applyFont="0" applyAlignment="0" applyProtection="0"/>
    <xf numFmtId="0" fontId="2" fillId="44" borderId="21" applyNumberFormat="0" applyFont="0" applyAlignment="0" applyProtection="0"/>
    <xf numFmtId="0" fontId="2" fillId="44"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3" fillId="0" borderId="36" applyFont="0" applyBorder="0"/>
    <xf numFmtId="0" fontId="93" fillId="0" borderId="36" applyFont="0" applyBorder="0"/>
    <xf numFmtId="0" fontId="93" fillId="0" borderId="36" applyFont="0" applyBorder="0"/>
    <xf numFmtId="0" fontId="93" fillId="0" borderId="36" applyFont="0" applyBorder="0"/>
    <xf numFmtId="0" fontId="93" fillId="0" borderId="36" applyFont="0" applyBorder="0"/>
    <xf numFmtId="0" fontId="90" fillId="68" borderId="33" applyNumberFormat="0" applyAlignment="0"/>
    <xf numFmtId="0" fontId="90" fillId="68" borderId="33" applyNumberFormat="0" applyAlignment="0"/>
    <xf numFmtId="0" fontId="2" fillId="0" borderId="3" applyNumberFormat="0"/>
    <xf numFmtId="0" fontId="87" fillId="43" borderId="24" applyNumberFormat="0" applyAlignment="0" applyProtection="0"/>
    <xf numFmtId="0" fontId="87" fillId="43" borderId="24" applyNumberFormat="0" applyAlignment="0" applyProtection="0"/>
    <xf numFmtId="0" fontId="87" fillId="43" borderId="24" applyNumberFormat="0" applyAlignment="0" applyProtection="0"/>
    <xf numFmtId="0" fontId="87" fillId="43" borderId="24" applyNumberFormat="0" applyAlignment="0" applyProtection="0"/>
    <xf numFmtId="0" fontId="87" fillId="43" borderId="24" applyNumberFormat="0" applyAlignment="0" applyProtection="0"/>
    <xf numFmtId="0" fontId="2" fillId="66" borderId="30">
      <alignment horizontal="left" vertical="center" wrapText="1" indent="1"/>
    </xf>
    <xf numFmtId="0" fontId="2" fillId="66" borderId="30">
      <alignment horizontal="left" vertical="center" wrapText="1" indent="1"/>
    </xf>
    <xf numFmtId="0" fontId="2" fillId="66" borderId="30">
      <alignment horizontal="left" vertical="center" wrapText="1" indent="1"/>
    </xf>
    <xf numFmtId="0" fontId="2" fillId="66" borderId="30">
      <alignment horizontal="left" vertical="center" wrapText="1" indent="1"/>
    </xf>
    <xf numFmtId="0" fontId="2" fillId="66" borderId="30">
      <alignment horizontal="left" vertical="center" wrapText="1" indent="1"/>
    </xf>
    <xf numFmtId="0" fontId="33" fillId="0" borderId="13">
      <alignment horizontal="left" vertical="center"/>
    </xf>
    <xf numFmtId="0" fontId="33" fillId="0" borderId="13">
      <alignment horizontal="left" vertical="center"/>
    </xf>
    <xf numFmtId="0" fontId="33" fillId="0" borderId="13">
      <alignment horizontal="left" vertical="center"/>
    </xf>
    <xf numFmtId="0" fontId="33" fillId="0" borderId="13">
      <alignment horizontal="left" vertical="center"/>
    </xf>
    <xf numFmtId="0" fontId="2" fillId="66" borderId="30" applyNumberFormat="0" applyFont="0" applyAlignment="0"/>
    <xf numFmtId="0" fontId="2" fillId="66" borderId="30" applyNumberFormat="0" applyFont="0" applyAlignment="0"/>
    <xf numFmtId="0" fontId="2" fillId="66" borderId="30" applyNumberFormat="0" applyFont="0" applyAlignment="0"/>
    <xf numFmtId="0" fontId="2" fillId="66" borderId="30" applyNumberFormat="0" applyFont="0" applyAlignment="0"/>
    <xf numFmtId="0" fontId="2" fillId="66" borderId="30" applyNumberFormat="0" applyFont="0" applyAlignment="0"/>
    <xf numFmtId="180" fontId="75" fillId="63" borderId="24"/>
    <xf numFmtId="180" fontId="75" fillId="63" borderId="24"/>
    <xf numFmtId="180" fontId="75" fillId="63" borderId="24"/>
    <xf numFmtId="180" fontId="75" fillId="63" borderId="24"/>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42"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59" fillId="42" borderId="24"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59" fillId="42" borderId="24" applyNumberFormat="0" applyAlignment="0" applyProtection="0"/>
    <xf numFmtId="0" fontId="50" fillId="41" borderId="58" applyNumberFormat="0" applyAlignment="0"/>
    <xf numFmtId="0" fontId="50" fillId="41" borderId="58" applyNumberFormat="0" applyAlignment="0"/>
    <xf numFmtId="0" fontId="50" fillId="41" borderId="23" applyNumberFormat="0" applyAlignment="0"/>
    <xf numFmtId="0" fontId="50" fillId="41" borderId="23" applyNumberFormat="0" applyAlignment="0"/>
    <xf numFmtId="0" fontId="1" fillId="73" borderId="53"/>
    <xf numFmtId="0" fontId="1" fillId="25" borderId="44"/>
    <xf numFmtId="9" fontId="1" fillId="25" borderId="44"/>
    <xf numFmtId="0" fontId="33" fillId="0" borderId="13">
      <alignment horizontal="left" vertical="center"/>
    </xf>
    <xf numFmtId="0" fontId="33" fillId="0" borderId="13">
      <alignment horizontal="left" vertical="center"/>
    </xf>
    <xf numFmtId="0" fontId="33" fillId="0" borderId="13">
      <alignment horizontal="left" vertical="center"/>
    </xf>
    <xf numFmtId="0" fontId="2" fillId="66" borderId="30" applyNumberFormat="0" applyFont="0" applyAlignment="0"/>
    <xf numFmtId="0" fontId="100" fillId="42" borderId="38" applyNumberFormat="0" applyAlignment="0" applyProtection="0"/>
    <xf numFmtId="0" fontId="78" fillId="55" borderId="37" applyNumberFormat="0"/>
    <xf numFmtId="0" fontId="2" fillId="0" borderId="16" applyNumberFormat="0" applyFont="0" applyFill="0" applyAlignment="0"/>
    <xf numFmtId="1" fontId="118" fillId="0" borderId="15" applyFont="0" applyFill="0" applyBorder="0" applyAlignment="0" applyProtection="0">
      <alignment horizontal="left"/>
    </xf>
    <xf numFmtId="0" fontId="115" fillId="0" borderId="43" applyNumberFormat="0" applyFill="0" applyAlignment="0" applyProtection="0"/>
    <xf numFmtId="1" fontId="118" fillId="0" borderId="15" applyFont="0" applyFill="0" applyBorder="0" applyAlignment="0" applyProtection="0">
      <alignment horizontal="left"/>
    </xf>
    <xf numFmtId="0" fontId="60" fillId="71" borderId="33">
      <alignment horizontal="center"/>
    </xf>
    <xf numFmtId="0" fontId="2" fillId="0" borderId="16" applyNumberFormat="0" applyFont="0" applyFill="0" applyAlignment="0"/>
    <xf numFmtId="0" fontId="2" fillId="0" borderId="16" applyNumberFormat="0" applyFont="0" applyFill="0" applyAlignment="0"/>
    <xf numFmtId="0" fontId="2" fillId="0" borderId="16" applyNumberFormat="0" applyFont="0" applyFill="0" applyAlignment="0"/>
    <xf numFmtId="0" fontId="115" fillId="0" borderId="43" applyNumberFormat="0" applyFill="0" applyAlignment="0" applyProtection="0"/>
    <xf numFmtId="0" fontId="2" fillId="0" borderId="16" applyNumberFormat="0" applyFont="0" applyFill="0" applyAlignment="0"/>
    <xf numFmtId="0" fontId="2" fillId="0" borderId="0"/>
    <xf numFmtId="43" fontId="1" fillId="0" borderId="0" applyFont="0" applyFill="0" applyBorder="0" applyAlignment="0" applyProtection="0"/>
    <xf numFmtId="0" fontId="119" fillId="0" borderId="0"/>
    <xf numFmtId="0" fontId="1" fillId="0" borderId="0"/>
    <xf numFmtId="0" fontId="1" fillId="0" borderId="0"/>
    <xf numFmtId="0" fontId="1" fillId="0" borderId="0"/>
    <xf numFmtId="44" fontId="1" fillId="0" borderId="0" applyFont="0" applyFill="0" applyBorder="0" applyAlignment="0" applyProtection="0"/>
    <xf numFmtId="0" fontId="119"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19"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9" fontId="1" fillId="72" borderId="3"/>
    <xf numFmtId="0" fontId="28" fillId="72" borderId="3">
      <alignment horizontal="center" vertical="center" textRotation="90"/>
    </xf>
    <xf numFmtId="0" fontId="1" fillId="76" borderId="3"/>
    <xf numFmtId="0" fontId="124" fillId="75" borderId="7"/>
    <xf numFmtId="0" fontId="1" fillId="25" borderId="3"/>
    <xf numFmtId="9" fontId="1" fillId="25" borderId="3"/>
    <xf numFmtId="165" fontId="1" fillId="25" borderId="3"/>
    <xf numFmtId="6" fontId="1" fillId="74" borderId="3"/>
    <xf numFmtId="0" fontId="1" fillId="73" borderId="3"/>
    <xf numFmtId="22" fontId="1" fillId="72" borderId="3"/>
    <xf numFmtId="43" fontId="123" fillId="0" borderId="0" applyFont="0" applyFill="0" applyBorder="0" applyAlignment="0" applyProtection="0"/>
    <xf numFmtId="0" fontId="1" fillId="72" borderId="0"/>
    <xf numFmtId="43" fontId="1" fillId="0" borderId="0" applyFont="0" applyFill="0" applyBorder="0" applyAlignment="0" applyProtection="0"/>
    <xf numFmtId="43" fontId="2" fillId="0" borderId="0" applyFont="0" applyFill="0" applyBorder="0" applyAlignment="0" applyProtection="0"/>
    <xf numFmtId="0" fontId="3" fillId="0" borderId="0"/>
    <xf numFmtId="0" fontId="85" fillId="0" borderId="0" applyNumberFormat="0" applyFill="0" applyBorder="0" applyAlignment="0" applyProtection="0">
      <alignment vertical="top"/>
      <protection locked="0"/>
    </xf>
    <xf numFmtId="0" fontId="1" fillId="13" borderId="11"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22" fillId="0" borderId="0" applyNumberFormat="0" applyFill="0" applyBorder="0" applyAlignment="0" applyProtection="0"/>
    <xf numFmtId="0" fontId="1" fillId="0" borderId="0"/>
    <xf numFmtId="0" fontId="1" fillId="0" borderId="0"/>
    <xf numFmtId="0" fontId="2" fillId="0" borderId="0"/>
    <xf numFmtId="43" fontId="119"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0" fontId="4" fillId="0" borderId="0"/>
    <xf numFmtId="0" fontId="121" fillId="0" borderId="0"/>
    <xf numFmtId="9" fontId="120" fillId="0" borderId="0" applyFont="0" applyFill="0" applyBorder="0" applyAlignment="0" applyProtection="0"/>
    <xf numFmtId="0" fontId="119" fillId="0" borderId="0"/>
    <xf numFmtId="43"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19"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04"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19" fillId="0" borderId="0"/>
    <xf numFmtId="44" fontId="1" fillId="0" borderId="0" applyFont="0" applyFill="0" applyBorder="0" applyAlignment="0" applyProtection="0"/>
    <xf numFmtId="0" fontId="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9" fontId="35" fillId="37" borderId="3"/>
    <xf numFmtId="0" fontId="35" fillId="37" borderId="3"/>
    <xf numFmtId="164" fontId="1" fillId="76" borderId="3"/>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0" fontId="1" fillId="0" borderId="0"/>
    <xf numFmtId="0" fontId="1"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19"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49" fontId="58" fillId="0" borderId="3" applyNumberFormat="0" applyFont="0" applyFill="0" applyBorder="0" applyProtection="0">
      <alignment horizontal="left" vertical="center" indent="2"/>
    </xf>
    <xf numFmtId="49" fontId="58" fillId="0" borderId="20" applyNumberFormat="0" applyFont="0" applyFill="0" applyBorder="0" applyProtection="0">
      <alignment horizontal="left" vertical="center" indent="5"/>
    </xf>
    <xf numFmtId="4" fontId="126" fillId="0" borderId="18"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3" fillId="0" borderId="0" applyFill="0" applyBorder="0">
      <alignment vertical="center"/>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87" fillId="43" borderId="24"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5" fillId="0" borderId="0"/>
    <xf numFmtId="4" fontId="58" fillId="0" borderId="3" applyFill="0" applyBorder="0" applyProtection="0">
      <alignment horizontal="right" vertical="center"/>
    </xf>
    <xf numFmtId="49" fontId="126" fillId="0" borderId="3" applyNumberFormat="0" applyFill="0" applyBorder="0" applyProtection="0">
      <alignment horizontal="left" vertical="center"/>
    </xf>
    <xf numFmtId="0" fontId="58" fillId="0" borderId="3" applyNumberFormat="0" applyFill="0" applyAlignment="0" applyProtection="0"/>
    <xf numFmtId="0" fontId="1" fillId="13" borderId="1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2" fillId="0" borderId="0"/>
    <xf numFmtId="0" fontId="1" fillId="0" borderId="0"/>
    <xf numFmtId="0" fontId="1" fillId="0" borderId="0"/>
    <xf numFmtId="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9" fontId="1" fillId="72" borderId="3"/>
    <xf numFmtId="0" fontId="1" fillId="76" borderId="3"/>
    <xf numFmtId="0" fontId="1" fillId="25" borderId="3"/>
    <xf numFmtId="9" fontId="1" fillId="25" borderId="3"/>
    <xf numFmtId="165" fontId="1" fillId="25" borderId="3"/>
    <xf numFmtId="6" fontId="1" fillId="74" borderId="3"/>
    <xf numFmtId="0" fontId="1" fillId="73" borderId="3"/>
    <xf numFmtId="22" fontId="1" fillId="72" borderId="3"/>
    <xf numFmtId="0" fontId="1" fillId="72" borderId="0"/>
    <xf numFmtId="43" fontId="1" fillId="0" borderId="0" applyFont="0" applyFill="0" applyBorder="0" applyAlignment="0" applyProtection="0"/>
    <xf numFmtId="0" fontId="1" fillId="13" borderId="11"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4" fontId="1" fillId="76" borderId="3"/>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19" fillId="0" borderId="0"/>
    <xf numFmtId="43" fontId="1" fillId="0" borderId="0" applyFont="0" applyFill="0" applyBorder="0" applyAlignment="0" applyProtection="0"/>
    <xf numFmtId="43" fontId="1" fillId="0" borderId="0" applyFont="0" applyFill="0" applyBorder="0" applyAlignment="0" applyProtection="0"/>
    <xf numFmtId="0" fontId="119"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3" borderId="11" applyNumberFormat="0" applyFont="0" applyAlignment="0" applyProtection="0"/>
    <xf numFmtId="9" fontId="1" fillId="0" borderId="0" applyFont="0" applyFill="0" applyBorder="0" applyAlignment="0" applyProtection="0"/>
    <xf numFmtId="0" fontId="1" fillId="72" borderId="0"/>
    <xf numFmtId="22" fontId="1" fillId="72" borderId="3"/>
    <xf numFmtId="0" fontId="1" fillId="73" borderId="3"/>
    <xf numFmtId="6" fontId="1" fillId="74" borderId="3"/>
    <xf numFmtId="165" fontId="1" fillId="25" borderId="3"/>
    <xf numFmtId="9" fontId="1" fillId="25" borderId="3"/>
    <xf numFmtId="0" fontId="1" fillId="25" borderId="3"/>
    <xf numFmtId="0" fontId="1" fillId="76" borderId="3"/>
    <xf numFmtId="164" fontId="1" fillId="76" borderId="3"/>
    <xf numFmtId="189" fontId="1" fillId="72" borderId="3"/>
    <xf numFmtId="189" fontId="1" fillId="72" borderId="3"/>
    <xf numFmtId="0" fontId="28" fillId="72" borderId="3">
      <alignment horizontal="center" vertical="center" textRotation="90"/>
    </xf>
    <xf numFmtId="0" fontId="1" fillId="76" borderId="3"/>
    <xf numFmtId="0" fontId="1" fillId="25" borderId="3"/>
    <xf numFmtId="9" fontId="1" fillId="25" borderId="3"/>
    <xf numFmtId="165" fontId="1" fillId="25" borderId="3"/>
    <xf numFmtId="6" fontId="1" fillId="74" borderId="3"/>
    <xf numFmtId="0" fontId="1" fillId="73" borderId="3"/>
    <xf numFmtId="22" fontId="1" fillId="72" borderId="3"/>
    <xf numFmtId="189" fontId="1" fillId="72" borderId="44"/>
    <xf numFmtId="9" fontId="35" fillId="37" borderId="3"/>
    <xf numFmtId="0" fontId="35" fillId="37" borderId="3"/>
    <xf numFmtId="164" fontId="1" fillId="76" borderId="3"/>
    <xf numFmtId="0" fontId="1" fillId="76" borderId="44"/>
    <xf numFmtId="49" fontId="58" fillId="0" borderId="3" applyNumberFormat="0" applyFont="0" applyFill="0" applyBorder="0" applyProtection="0">
      <alignment horizontal="left" vertical="center" indent="2"/>
    </xf>
    <xf numFmtId="0" fontId="59" fillId="42" borderId="59" applyNumberFormat="0" applyAlignment="0" applyProtection="0"/>
    <xf numFmtId="0" fontId="59" fillId="42" borderId="59" applyNumberFormat="0" applyAlignment="0" applyProtection="0"/>
    <xf numFmtId="0" fontId="59" fillId="42" borderId="59" applyNumberFormat="0" applyAlignment="0" applyProtection="0"/>
    <xf numFmtId="0" fontId="59" fillId="42" borderId="59" applyNumberFormat="0" applyAlignment="0" applyProtection="0"/>
    <xf numFmtId="0" fontId="59" fillId="42" borderId="59" applyNumberFormat="0" applyAlignment="0" applyProtection="0"/>
    <xf numFmtId="180" fontId="75" fillId="63" borderId="59"/>
    <xf numFmtId="180" fontId="75" fillId="63" borderId="59"/>
    <xf numFmtId="180" fontId="75" fillId="63" borderId="59"/>
    <xf numFmtId="180" fontId="75" fillId="63" borderId="59"/>
    <xf numFmtId="0" fontId="33" fillId="0" borderId="54">
      <alignment horizontal="left" vertical="center"/>
    </xf>
    <xf numFmtId="0" fontId="2" fillId="66" borderId="60" applyNumberFormat="0" applyFont="0" applyAlignment="0"/>
    <xf numFmtId="0" fontId="2" fillId="66" borderId="60" applyNumberFormat="0" applyFont="0" applyAlignment="0"/>
    <xf numFmtId="0" fontId="2" fillId="66" borderId="60" applyNumberFormat="0" applyFont="0" applyAlignment="0"/>
    <xf numFmtId="0" fontId="2" fillId="66" borderId="60" applyNumberFormat="0" applyFont="0" applyAlignment="0"/>
    <xf numFmtId="0" fontId="2" fillId="66" borderId="60" applyNumberFormat="0" applyFont="0" applyAlignment="0"/>
    <xf numFmtId="0" fontId="2" fillId="66" borderId="60" applyNumberFormat="0" applyFont="0" applyAlignment="0"/>
    <xf numFmtId="0" fontId="33" fillId="0" borderId="54">
      <alignment horizontal="left" vertical="center"/>
    </xf>
    <xf numFmtId="0" fontId="33" fillId="0" borderId="54">
      <alignment horizontal="left" vertical="center"/>
    </xf>
    <xf numFmtId="0" fontId="33" fillId="0" borderId="54">
      <alignment horizontal="left" vertical="center"/>
    </xf>
    <xf numFmtId="0" fontId="33" fillId="0" borderId="54">
      <alignment horizontal="left" vertical="center"/>
    </xf>
    <xf numFmtId="0" fontId="33" fillId="0" borderId="54">
      <alignment horizontal="left" vertical="center"/>
    </xf>
    <xf numFmtId="0" fontId="33" fillId="0" borderId="54">
      <alignment horizontal="left" vertical="center"/>
    </xf>
    <xf numFmtId="0" fontId="33" fillId="0" borderId="54">
      <alignment horizontal="left" vertical="center"/>
    </xf>
    <xf numFmtId="0" fontId="2" fillId="66" borderId="60">
      <alignment horizontal="left" vertical="center" wrapText="1" indent="1"/>
    </xf>
    <xf numFmtId="0" fontId="2" fillId="66" borderId="60">
      <alignment horizontal="left" vertical="center" wrapText="1" indent="1"/>
    </xf>
    <xf numFmtId="0" fontId="2" fillId="66" borderId="60">
      <alignment horizontal="left" vertical="center" wrapText="1" indent="1"/>
    </xf>
    <xf numFmtId="0" fontId="2" fillId="66" borderId="60">
      <alignment horizontal="left" vertical="center" wrapText="1" indent="1"/>
    </xf>
    <xf numFmtId="0" fontId="2" fillId="66" borderId="60">
      <alignment horizontal="left" vertical="center" wrapText="1" indent="1"/>
    </xf>
    <xf numFmtId="0" fontId="2" fillId="66" borderId="60">
      <alignment horizontal="left" vertical="center" wrapText="1" indent="1"/>
    </xf>
    <xf numFmtId="0" fontId="87" fillId="43" borderId="59" applyNumberFormat="0" applyAlignment="0" applyProtection="0"/>
    <xf numFmtId="0" fontId="87" fillId="43" borderId="59" applyNumberFormat="0" applyAlignment="0" applyProtection="0"/>
    <xf numFmtId="0" fontId="87" fillId="43" borderId="59" applyNumberFormat="0" applyAlignment="0" applyProtection="0"/>
    <xf numFmtId="0" fontId="87" fillId="43" borderId="59" applyNumberFormat="0" applyAlignment="0" applyProtection="0"/>
    <xf numFmtId="0" fontId="87" fillId="43" borderId="59" applyNumberFormat="0" applyAlignment="0" applyProtection="0"/>
    <xf numFmtId="0" fontId="2" fillId="0" borderId="53" applyNumberFormat="0"/>
    <xf numFmtId="0" fontId="90" fillId="68" borderId="61" applyNumberFormat="0" applyAlignment="0"/>
    <xf numFmtId="0" fontId="90" fillId="68" borderId="61" applyNumberFormat="0" applyAlignment="0"/>
    <xf numFmtId="0" fontId="93" fillId="0" borderId="62" applyFont="0" applyBorder="0"/>
    <xf numFmtId="0" fontId="93" fillId="0" borderId="62" applyFont="0" applyBorder="0"/>
    <xf numFmtId="0" fontId="93" fillId="0" borderId="62" applyFont="0" applyBorder="0"/>
    <xf numFmtId="0" fontId="93" fillId="0" borderId="62" applyFont="0" applyBorder="0"/>
    <xf numFmtId="0" fontId="93" fillId="0" borderId="62" applyFont="0" applyBorder="0"/>
    <xf numFmtId="0" fontId="2" fillId="44" borderId="57" applyNumberFormat="0" applyFont="0" applyAlignment="0" applyProtection="0"/>
    <xf numFmtId="0" fontId="2" fillId="44" borderId="57" applyNumberFormat="0" applyFont="0" applyAlignment="0" applyProtection="0"/>
    <xf numFmtId="0" fontId="2" fillId="44" borderId="57" applyNumberFormat="0" applyFont="0" applyAlignment="0" applyProtection="0"/>
    <xf numFmtId="0" fontId="2" fillId="44" borderId="57" applyNumberFormat="0" applyFont="0" applyAlignment="0" applyProtection="0"/>
    <xf numFmtId="0" fontId="2" fillId="44" borderId="57" applyNumberFormat="0" applyFont="0" applyAlignment="0" applyProtection="0"/>
    <xf numFmtId="0" fontId="78" fillId="55" borderId="63" applyNumberFormat="0"/>
    <xf numFmtId="0" fontId="78" fillId="55" borderId="63" applyNumberFormat="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10" fontId="103" fillId="70" borderId="65"/>
    <xf numFmtId="10" fontId="103" fillId="70" borderId="65"/>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115" fillId="0" borderId="66" applyNumberFormat="0" applyFill="0" applyAlignment="0" applyProtection="0"/>
    <xf numFmtId="0" fontId="115" fillId="0" borderId="66" applyNumberFormat="0" applyFill="0" applyAlignment="0" applyProtection="0"/>
    <xf numFmtId="0" fontId="115" fillId="0" borderId="66" applyNumberFormat="0" applyFill="0" applyAlignment="0" applyProtection="0"/>
    <xf numFmtId="0" fontId="115" fillId="0" borderId="66" applyNumberFormat="0" applyFill="0" applyAlignment="0" applyProtection="0"/>
    <xf numFmtId="0" fontId="115" fillId="0" borderId="66" applyNumberFormat="0" applyFill="0" applyAlignment="0" applyProtection="0"/>
    <xf numFmtId="0" fontId="60" fillId="71" borderId="61">
      <alignment horizontal="center"/>
    </xf>
    <xf numFmtId="0" fontId="60" fillId="71" borderId="61">
      <alignment horizontal="center"/>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89" fontId="1" fillId="72" borderId="53"/>
    <xf numFmtId="0" fontId="28" fillId="72" borderId="53">
      <alignment horizontal="center" vertical="center" textRotation="90"/>
    </xf>
    <xf numFmtId="0" fontId="1" fillId="76" borderId="53"/>
    <xf numFmtId="0" fontId="1" fillId="25" borderId="53"/>
    <xf numFmtId="9" fontId="1" fillId="25" borderId="53"/>
    <xf numFmtId="165" fontId="1" fillId="25" borderId="53"/>
    <xf numFmtId="6" fontId="1" fillId="74" borderId="53"/>
    <xf numFmtId="0" fontId="1" fillId="73" borderId="53"/>
    <xf numFmtId="22" fontId="1" fillId="72" borderId="53"/>
    <xf numFmtId="9" fontId="35" fillId="37" borderId="53"/>
    <xf numFmtId="0" fontId="35" fillId="37" borderId="53"/>
    <xf numFmtId="164" fontId="1" fillId="76" borderId="53"/>
    <xf numFmtId="49" fontId="58" fillId="0" borderId="53" applyNumberFormat="0" applyFont="0" applyFill="0" applyBorder="0" applyProtection="0">
      <alignment horizontal="left" vertical="center" indent="2"/>
    </xf>
    <xf numFmtId="0" fontId="58" fillId="0" borderId="44" applyNumberFormat="0" applyFill="0" applyAlignment="0" applyProtection="0"/>
    <xf numFmtId="49" fontId="126" fillId="0" borderId="44" applyNumberFormat="0" applyFill="0" applyBorder="0" applyProtection="0">
      <alignment horizontal="left" vertical="center"/>
    </xf>
    <xf numFmtId="4" fontId="58" fillId="0" borderId="44" applyFill="0" applyBorder="0" applyProtection="0">
      <alignment horizontal="right" vertical="center"/>
    </xf>
    <xf numFmtId="0" fontId="87" fillId="43" borderId="24" applyNumberFormat="0" applyAlignment="0" applyProtection="0"/>
    <xf numFmtId="0" fontId="87" fillId="43" borderId="59" applyNumberFormat="0" applyAlignment="0" applyProtection="0"/>
    <xf numFmtId="4" fontId="58" fillId="0" borderId="53" applyFill="0" applyBorder="0" applyProtection="0">
      <alignment horizontal="right" vertical="center"/>
    </xf>
    <xf numFmtId="49" fontId="126" fillId="0" borderId="53" applyNumberFormat="0" applyFill="0" applyBorder="0" applyProtection="0">
      <alignment horizontal="left" vertical="center"/>
    </xf>
    <xf numFmtId="0" fontId="58" fillId="0" borderId="53" applyNumberFormat="0" applyFill="0" applyAlignment="0" applyProtection="0"/>
    <xf numFmtId="4" fontId="58" fillId="0" borderId="3" applyFill="0" applyBorder="0" applyProtection="0">
      <alignment horizontal="right" vertical="center"/>
    </xf>
    <xf numFmtId="49" fontId="126" fillId="0" borderId="3" applyNumberFormat="0" applyFill="0" applyBorder="0" applyProtection="0">
      <alignment horizontal="left" vertical="center"/>
    </xf>
    <xf numFmtId="0" fontId="58" fillId="0" borderId="3" applyNumberFormat="0" applyFill="0" applyAlignment="0" applyProtection="0"/>
    <xf numFmtId="49" fontId="58" fillId="0" borderId="44" applyNumberFormat="0" applyFont="0" applyFill="0" applyBorder="0" applyProtection="0">
      <alignment horizontal="left" vertical="center" indent="2"/>
    </xf>
    <xf numFmtId="164" fontId="1" fillId="76" borderId="44"/>
    <xf numFmtId="0" fontId="35" fillId="37" borderId="44"/>
    <xf numFmtId="9" fontId="35" fillId="37" borderId="44"/>
    <xf numFmtId="22" fontId="1" fillId="72" borderId="44"/>
    <xf numFmtId="0" fontId="1" fillId="73" borderId="44"/>
    <xf numFmtId="6" fontId="1" fillId="74" borderId="44"/>
    <xf numFmtId="165" fontId="1" fillId="25" borderId="44"/>
    <xf numFmtId="9" fontId="1" fillId="25" borderId="44"/>
    <xf numFmtId="0" fontId="1" fillId="25" borderId="44"/>
    <xf numFmtId="0" fontId="1" fillId="76" borderId="44"/>
    <xf numFmtId="0" fontId="28" fillId="72" borderId="44">
      <alignment horizontal="center" vertical="center" textRotation="90"/>
    </xf>
    <xf numFmtId="189" fontId="1" fillId="72" borderId="44"/>
    <xf numFmtId="189" fontId="1" fillId="72" borderId="53"/>
    <xf numFmtId="165" fontId="1" fillId="25" borderId="53"/>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1" fontId="118" fillId="0" borderId="46" applyFont="0" applyFill="0" applyBorder="0" applyAlignment="0" applyProtection="0">
      <alignment horizontal="left"/>
    </xf>
    <xf numFmtId="0" fontId="115" fillId="0" borderId="52" applyNumberFormat="0" applyFill="0" applyAlignment="0" applyProtection="0"/>
    <xf numFmtId="0" fontId="115" fillId="0" borderId="52" applyNumberFormat="0" applyFill="0" applyAlignment="0" applyProtection="0"/>
    <xf numFmtId="0" fontId="115" fillId="0" borderId="52" applyNumberFormat="0" applyFill="0" applyAlignment="0" applyProtection="0"/>
    <xf numFmtId="0" fontId="115" fillId="0" borderId="52" applyNumberFormat="0" applyFill="0" applyAlignment="0" applyProtection="0"/>
    <xf numFmtId="0" fontId="115" fillId="0" borderId="52" applyNumberFormat="0" applyFill="0" applyAlignment="0" applyProtection="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0" fontId="2" fillId="0" borderId="47" applyNumberFormat="0" applyFont="0" applyFill="0" applyAlignment="0"/>
    <xf numFmtId="10" fontId="103" fillId="70" borderId="51"/>
    <xf numFmtId="10" fontId="103" fillId="70" borderId="51"/>
    <xf numFmtId="0" fontId="100" fillId="42" borderId="50" applyNumberFormat="0" applyAlignment="0" applyProtection="0"/>
    <xf numFmtId="0" fontId="100" fillId="42" borderId="50" applyNumberFormat="0" applyAlignment="0" applyProtection="0"/>
    <xf numFmtId="0" fontId="100" fillId="42" borderId="50" applyNumberFormat="0" applyAlignment="0" applyProtection="0"/>
    <xf numFmtId="0" fontId="100" fillId="42" borderId="50" applyNumberFormat="0" applyAlignment="0" applyProtection="0"/>
    <xf numFmtId="0" fontId="100" fillId="42" borderId="50" applyNumberFormat="0" applyAlignment="0" applyProtection="0"/>
    <xf numFmtId="0" fontId="100" fillId="42" borderId="50" applyNumberFormat="0" applyAlignment="0" applyProtection="0"/>
    <xf numFmtId="0" fontId="100" fillId="42" borderId="50" applyNumberFormat="0" applyAlignment="0" applyProtection="0"/>
    <xf numFmtId="0" fontId="100" fillId="42" borderId="50" applyNumberFormat="0" applyAlignment="0" applyProtection="0"/>
    <xf numFmtId="0" fontId="100" fillId="42" borderId="50" applyNumberFormat="0" applyAlignment="0" applyProtection="0"/>
    <xf numFmtId="0" fontId="78" fillId="55" borderId="49" applyNumberFormat="0"/>
    <xf numFmtId="0" fontId="78" fillId="55" borderId="49" applyNumberFormat="0"/>
    <xf numFmtId="0" fontId="93" fillId="0" borderId="48" applyFont="0" applyBorder="0"/>
    <xf numFmtId="0" fontId="93" fillId="0" borderId="48" applyFont="0" applyBorder="0"/>
    <xf numFmtId="0" fontId="93" fillId="0" borderId="48" applyFont="0" applyBorder="0"/>
    <xf numFmtId="0" fontId="93" fillId="0" borderId="48" applyFont="0" applyBorder="0"/>
    <xf numFmtId="0" fontId="93" fillId="0" borderId="48" applyFont="0" applyBorder="0"/>
    <xf numFmtId="0" fontId="2" fillId="0" borderId="44" applyNumberFormat="0"/>
    <xf numFmtId="0" fontId="33" fillId="0" borderId="45">
      <alignment horizontal="left" vertical="center"/>
    </xf>
    <xf numFmtId="0" fontId="33" fillId="0" borderId="45">
      <alignment horizontal="left" vertical="center"/>
    </xf>
    <xf numFmtId="0" fontId="33" fillId="0" borderId="45">
      <alignment horizontal="left" vertical="center"/>
    </xf>
    <xf numFmtId="0" fontId="33" fillId="0" borderId="45">
      <alignment horizontal="left" vertical="center"/>
    </xf>
    <xf numFmtId="0" fontId="33" fillId="0" borderId="45">
      <alignment horizontal="left" vertical="center"/>
    </xf>
    <xf numFmtId="0" fontId="33" fillId="0" borderId="45">
      <alignment horizontal="left" vertical="center"/>
    </xf>
    <xf numFmtId="0" fontId="33" fillId="0" borderId="45">
      <alignment horizontal="left" vertical="center"/>
    </xf>
    <xf numFmtId="0" fontId="33" fillId="0" borderId="45">
      <alignment horizontal="left" vertical="center"/>
    </xf>
    <xf numFmtId="9" fontId="1" fillId="25" borderId="53"/>
    <xf numFmtId="22" fontId="1" fillId="72" borderId="53"/>
    <xf numFmtId="189" fontId="1" fillId="72" borderId="3"/>
    <xf numFmtId="0" fontId="1" fillId="76" borderId="3"/>
    <xf numFmtId="0" fontId="1" fillId="25" borderId="3"/>
    <xf numFmtId="9" fontId="1" fillId="25" borderId="3"/>
    <xf numFmtId="165" fontId="1" fillId="25" borderId="3"/>
    <xf numFmtId="6" fontId="1" fillId="74" borderId="3"/>
    <xf numFmtId="0" fontId="1" fillId="73" borderId="3"/>
    <xf numFmtId="22" fontId="1" fillId="72" borderId="3"/>
    <xf numFmtId="164" fontId="1" fillId="76" borderId="3"/>
    <xf numFmtId="0" fontId="1" fillId="25" borderId="53"/>
    <xf numFmtId="22" fontId="1" fillId="72" borderId="3"/>
    <xf numFmtId="0" fontId="1" fillId="73" borderId="3"/>
    <xf numFmtId="6" fontId="1" fillId="74" borderId="3"/>
    <xf numFmtId="165" fontId="1" fillId="25" borderId="3"/>
    <xf numFmtId="9" fontId="1" fillId="25" borderId="3"/>
    <xf numFmtId="0" fontId="1" fillId="25" borderId="3"/>
    <xf numFmtId="0" fontId="1" fillId="76" borderId="3"/>
    <xf numFmtId="164" fontId="1" fillId="76" borderId="3"/>
    <xf numFmtId="189" fontId="1" fillId="72" borderId="3"/>
    <xf numFmtId="165" fontId="1" fillId="25" borderId="44"/>
    <xf numFmtId="6" fontId="1" fillId="74" borderId="44"/>
    <xf numFmtId="0" fontId="1" fillId="73" borderId="44"/>
    <xf numFmtId="22" fontId="1" fillId="72" borderId="44"/>
    <xf numFmtId="164" fontId="1" fillId="76" borderId="44"/>
    <xf numFmtId="6" fontId="1" fillId="74" borderId="53"/>
    <xf numFmtId="0" fontId="1" fillId="76" borderId="53"/>
    <xf numFmtId="22" fontId="1" fillId="72" borderId="44"/>
    <xf numFmtId="0" fontId="1" fillId="73" borderId="44"/>
    <xf numFmtId="6" fontId="1" fillId="74" borderId="44"/>
    <xf numFmtId="165" fontId="1" fillId="25" borderId="44"/>
    <xf numFmtId="9" fontId="1" fillId="25" borderId="44"/>
    <xf numFmtId="0" fontId="1" fillId="25" borderId="44"/>
    <xf numFmtId="0" fontId="1" fillId="76" borderId="44"/>
    <xf numFmtId="164" fontId="1" fillId="76" borderId="44"/>
    <xf numFmtId="189" fontId="1" fillId="72" borderId="44"/>
    <xf numFmtId="164" fontId="1" fillId="76" borderId="53"/>
    <xf numFmtId="22" fontId="1" fillId="72" borderId="53"/>
    <xf numFmtId="0" fontId="1" fillId="73" borderId="53"/>
    <xf numFmtId="6" fontId="1" fillId="74" borderId="53"/>
    <xf numFmtId="165" fontId="1" fillId="25" borderId="53"/>
    <xf numFmtId="9" fontId="1" fillId="25" borderId="53"/>
    <xf numFmtId="0" fontId="1" fillId="25" borderId="53"/>
    <xf numFmtId="0" fontId="1" fillId="76" borderId="53"/>
    <xf numFmtId="164" fontId="1" fillId="76" borderId="53"/>
    <xf numFmtId="189" fontId="1" fillId="72" borderId="53"/>
    <xf numFmtId="0" fontId="2" fillId="0" borderId="0"/>
    <xf numFmtId="0" fontId="128"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2" fillId="66" borderId="60">
      <alignment horizontal="left" vertical="center" wrapText="1" indent="1"/>
    </xf>
    <xf numFmtId="0" fontId="1" fillId="0" borderId="0"/>
    <xf numFmtId="0" fontId="1" fillId="0" borderId="0"/>
    <xf numFmtId="0" fontId="59" fillId="42" borderId="59" applyNumberFormat="0" applyAlignment="0" applyProtection="0"/>
    <xf numFmtId="0" fontId="59" fillId="42" borderId="59" applyNumberFormat="0" applyAlignment="0" applyProtection="0"/>
    <xf numFmtId="0" fontId="33" fillId="0" borderId="54">
      <alignment horizontal="left" vertical="center"/>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1" fontId="118" fillId="0" borderId="55" applyFont="0" applyFill="0" applyBorder="0" applyAlignment="0" applyProtection="0">
      <alignment horizontal="left"/>
    </xf>
    <xf numFmtId="0" fontId="60" fillId="71" borderId="61">
      <alignment horizontal="center"/>
    </xf>
    <xf numFmtId="0" fontId="115" fillId="0" borderId="66" applyNumberFormat="0" applyFill="0" applyAlignment="0" applyProtection="0"/>
    <xf numFmtId="0" fontId="115" fillId="0" borderId="66" applyNumberFormat="0" applyFill="0" applyAlignment="0" applyProtection="0"/>
    <xf numFmtId="0" fontId="115" fillId="0" borderId="66" applyNumberFormat="0" applyFill="0" applyAlignment="0" applyProtection="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10" fontId="103" fillId="70" borderId="65"/>
    <xf numFmtId="10" fontId="103" fillId="70" borderId="65"/>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100" fillId="42" borderId="64" applyNumberFormat="0" applyAlignment="0" applyProtection="0"/>
    <xf numFmtId="0" fontId="78" fillId="55" borderId="63" applyNumberFormat="0"/>
    <xf numFmtId="0" fontId="2" fillId="44" borderId="57" applyNumberFormat="0" applyFont="0" applyAlignment="0" applyProtection="0"/>
    <xf numFmtId="0" fontId="2" fillId="44" borderId="57" applyNumberFormat="0" applyFont="0" applyAlignment="0" applyProtection="0"/>
    <xf numFmtId="0" fontId="2" fillId="44" borderId="57" applyNumberFormat="0" applyFont="0" applyAlignment="0" applyProtection="0"/>
    <xf numFmtId="0" fontId="2" fillId="44" borderId="57" applyNumberFormat="0" applyFont="0" applyAlignment="0" applyProtection="0"/>
    <xf numFmtId="0" fontId="2" fillId="44" borderId="5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3" fillId="0" borderId="62" applyFont="0" applyBorder="0"/>
    <xf numFmtId="0" fontId="93" fillId="0" borderId="62" applyFont="0" applyBorder="0"/>
    <xf numFmtId="0" fontId="93" fillId="0" borderId="62" applyFont="0" applyBorder="0"/>
    <xf numFmtId="0" fontId="93" fillId="0" borderId="62" applyFont="0" applyBorder="0"/>
    <xf numFmtId="0" fontId="93" fillId="0" borderId="62" applyFont="0" applyBorder="0"/>
    <xf numFmtId="0" fontId="90" fillId="68" borderId="61" applyNumberFormat="0" applyAlignment="0"/>
    <xf numFmtId="0" fontId="90" fillId="68" borderId="61" applyNumberFormat="0" applyAlignment="0"/>
    <xf numFmtId="0" fontId="2" fillId="0" borderId="53" applyNumberFormat="0"/>
    <xf numFmtId="0" fontId="87" fillId="43" borderId="59" applyNumberFormat="0" applyAlignment="0" applyProtection="0"/>
    <xf numFmtId="0" fontId="87" fillId="43" borderId="59" applyNumberFormat="0" applyAlignment="0" applyProtection="0"/>
    <xf numFmtId="0" fontId="87" fillId="43" borderId="59" applyNumberFormat="0" applyAlignment="0" applyProtection="0"/>
    <xf numFmtId="0" fontId="87" fillId="43" borderId="59" applyNumberFormat="0" applyAlignment="0" applyProtection="0"/>
    <xf numFmtId="0" fontId="87" fillId="43" borderId="59" applyNumberFormat="0" applyAlignment="0" applyProtection="0"/>
    <xf numFmtId="0" fontId="2" fillId="66" borderId="60">
      <alignment horizontal="left" vertical="center" wrapText="1" indent="1"/>
    </xf>
    <xf numFmtId="0" fontId="2" fillId="66" borderId="60">
      <alignment horizontal="left" vertical="center" wrapText="1" indent="1"/>
    </xf>
    <xf numFmtId="0" fontId="2" fillId="66" borderId="60">
      <alignment horizontal="left" vertical="center" wrapText="1" indent="1"/>
    </xf>
    <xf numFmtId="0" fontId="2" fillId="66" borderId="60">
      <alignment horizontal="left" vertical="center" wrapText="1" indent="1"/>
    </xf>
    <xf numFmtId="0" fontId="2" fillId="66" borderId="60">
      <alignment horizontal="left" vertical="center" wrapText="1" indent="1"/>
    </xf>
    <xf numFmtId="0" fontId="33" fillId="0" borderId="54">
      <alignment horizontal="left" vertical="center"/>
    </xf>
    <xf numFmtId="0" fontId="33" fillId="0" borderId="54">
      <alignment horizontal="left" vertical="center"/>
    </xf>
    <xf numFmtId="0" fontId="33" fillId="0" borderId="54">
      <alignment horizontal="left" vertical="center"/>
    </xf>
    <xf numFmtId="0" fontId="33" fillId="0" borderId="54">
      <alignment horizontal="left" vertical="center"/>
    </xf>
    <xf numFmtId="0" fontId="2" fillId="66" borderId="60" applyNumberFormat="0" applyFont="0" applyAlignment="0"/>
    <xf numFmtId="0" fontId="2" fillId="66" borderId="60" applyNumberFormat="0" applyFont="0" applyAlignment="0"/>
    <xf numFmtId="0" fontId="2" fillId="66" borderId="60" applyNumberFormat="0" applyFont="0" applyAlignment="0"/>
    <xf numFmtId="0" fontId="2" fillId="66" borderId="60" applyNumberFormat="0" applyFont="0" applyAlignment="0"/>
    <xf numFmtId="0" fontId="2" fillId="66" borderId="60" applyNumberFormat="0" applyFont="0" applyAlignment="0"/>
    <xf numFmtId="180" fontId="75" fillId="63" borderId="59"/>
    <xf numFmtId="180" fontId="75" fillId="63" borderId="59"/>
    <xf numFmtId="180" fontId="75" fillId="63" borderId="59"/>
    <xf numFmtId="180" fontId="75" fillId="63" borderId="59"/>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42" borderId="59"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59" fillId="42" borderId="59"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59" fillId="42" borderId="59" applyNumberFormat="0" applyAlignment="0" applyProtection="0"/>
    <xf numFmtId="0" fontId="50" fillId="41" borderId="83" applyNumberFormat="0" applyAlignment="0"/>
    <xf numFmtId="0" fontId="50" fillId="41" borderId="83" applyNumberFormat="0" applyAlignment="0"/>
    <xf numFmtId="0" fontId="50" fillId="41" borderId="58" applyNumberFormat="0" applyAlignment="0"/>
    <xf numFmtId="0" fontId="50" fillId="41" borderId="58" applyNumberFormat="0" applyAlignment="0"/>
    <xf numFmtId="0" fontId="1" fillId="73" borderId="78"/>
    <xf numFmtId="0" fontId="1" fillId="25" borderId="69"/>
    <xf numFmtId="9" fontId="1" fillId="25" borderId="69"/>
    <xf numFmtId="0" fontId="33" fillId="0" borderId="54">
      <alignment horizontal="left" vertical="center"/>
    </xf>
    <xf numFmtId="0" fontId="33" fillId="0" borderId="54">
      <alignment horizontal="left" vertical="center"/>
    </xf>
    <xf numFmtId="0" fontId="33" fillId="0" borderId="54">
      <alignment horizontal="left" vertical="center"/>
    </xf>
    <xf numFmtId="0" fontId="2" fillId="66" borderId="60" applyNumberFormat="0" applyFont="0" applyAlignment="0"/>
    <xf numFmtId="0" fontId="100" fillId="42" borderId="64" applyNumberFormat="0" applyAlignment="0" applyProtection="0"/>
    <xf numFmtId="0" fontId="78" fillId="55" borderId="63" applyNumberFormat="0"/>
    <xf numFmtId="0" fontId="2" fillId="0" borderId="56" applyNumberFormat="0" applyFont="0" applyFill="0" applyAlignment="0"/>
    <xf numFmtId="1" fontId="118" fillId="0" borderId="55" applyFont="0" applyFill="0" applyBorder="0" applyAlignment="0" applyProtection="0">
      <alignment horizontal="left"/>
    </xf>
    <xf numFmtId="0" fontId="115" fillId="0" borderId="66" applyNumberFormat="0" applyFill="0" applyAlignment="0" applyProtection="0"/>
    <xf numFmtId="1" fontId="118" fillId="0" borderId="55" applyFont="0" applyFill="0" applyBorder="0" applyAlignment="0" applyProtection="0">
      <alignment horizontal="left"/>
    </xf>
    <xf numFmtId="0" fontId="60" fillId="71" borderId="61">
      <alignment horizontal="center"/>
    </xf>
    <xf numFmtId="0" fontId="2" fillId="0" borderId="56" applyNumberFormat="0" applyFont="0" applyFill="0" applyAlignment="0"/>
    <xf numFmtId="0" fontId="2" fillId="0" borderId="56" applyNumberFormat="0" applyFont="0" applyFill="0" applyAlignment="0"/>
    <xf numFmtId="0" fontId="2" fillId="0" borderId="56" applyNumberFormat="0" applyFont="0" applyFill="0" applyAlignment="0"/>
    <xf numFmtId="0" fontId="115" fillId="0" borderId="66" applyNumberFormat="0" applyFill="0" applyAlignment="0" applyProtection="0"/>
    <xf numFmtId="0" fontId="2" fillId="0" borderId="56" applyNumberFormat="0" applyFont="0" applyFill="0" applyAlignment="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9" fontId="1" fillId="72" borderId="3"/>
    <xf numFmtId="0" fontId="1" fillId="76" borderId="3"/>
    <xf numFmtId="0" fontId="1" fillId="25" borderId="3"/>
    <xf numFmtId="9" fontId="1" fillId="25" borderId="3"/>
    <xf numFmtId="165" fontId="1" fillId="25" borderId="3"/>
    <xf numFmtId="6" fontId="1" fillId="74" borderId="3"/>
    <xf numFmtId="0" fontId="1" fillId="73" borderId="3"/>
    <xf numFmtId="22" fontId="1" fillId="72" borderId="3"/>
    <xf numFmtId="0" fontId="1" fillId="72" borderId="0"/>
    <xf numFmtId="43" fontId="1" fillId="0" borderId="0" applyFont="0" applyFill="0" applyBorder="0" applyAlignment="0" applyProtection="0"/>
    <xf numFmtId="0" fontId="1" fillId="13" borderId="11"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4" fontId="1" fillId="76" borderId="3"/>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3" borderId="1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9" fontId="1" fillId="72" borderId="3"/>
    <xf numFmtId="0" fontId="1" fillId="76" borderId="3"/>
    <xf numFmtId="0" fontId="1" fillId="25" borderId="3"/>
    <xf numFmtId="9" fontId="1" fillId="25" borderId="3"/>
    <xf numFmtId="165" fontId="1" fillId="25" borderId="3"/>
    <xf numFmtId="6" fontId="1" fillId="74" borderId="3"/>
    <xf numFmtId="0" fontId="1" fillId="73" borderId="3"/>
    <xf numFmtId="22" fontId="1" fillId="72" borderId="3"/>
    <xf numFmtId="0" fontId="1" fillId="72" borderId="0"/>
    <xf numFmtId="43" fontId="1" fillId="0" borderId="0" applyFont="0" applyFill="0" applyBorder="0" applyAlignment="0" applyProtection="0"/>
    <xf numFmtId="0" fontId="1" fillId="13" borderId="11" applyNumberFormat="0" applyFont="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4" fontId="1" fillId="76" borderId="3"/>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3" borderId="11" applyNumberFormat="0" applyFont="0" applyAlignment="0" applyProtection="0"/>
    <xf numFmtId="9" fontId="1" fillId="0" borderId="0" applyFont="0" applyFill="0" applyBorder="0" applyAlignment="0" applyProtection="0"/>
    <xf numFmtId="0" fontId="1" fillId="72" borderId="0"/>
    <xf numFmtId="22" fontId="1" fillId="72" borderId="3"/>
    <xf numFmtId="0" fontId="1" fillId="73" borderId="3"/>
    <xf numFmtId="6" fontId="1" fillId="74" borderId="3"/>
    <xf numFmtId="165" fontId="1" fillId="25" borderId="3"/>
    <xf numFmtId="9" fontId="1" fillId="25" borderId="3"/>
    <xf numFmtId="0" fontId="1" fillId="25" borderId="3"/>
    <xf numFmtId="0" fontId="1" fillId="76" borderId="3"/>
    <xf numFmtId="164" fontId="1" fillId="76" borderId="3"/>
    <xf numFmtId="189" fontId="1" fillId="72" borderId="3"/>
    <xf numFmtId="189" fontId="1" fillId="72" borderId="53"/>
    <xf numFmtId="0" fontId="28" fillId="72" borderId="53">
      <alignment horizontal="center" vertical="center" textRotation="90"/>
    </xf>
    <xf numFmtId="0" fontId="1" fillId="76" borderId="53"/>
    <xf numFmtId="0" fontId="1" fillId="25" borderId="53"/>
    <xf numFmtId="9" fontId="1" fillId="25" borderId="53"/>
    <xf numFmtId="165" fontId="1" fillId="25" borderId="53"/>
    <xf numFmtId="6" fontId="1" fillId="74" borderId="53"/>
    <xf numFmtId="0" fontId="1" fillId="73" borderId="53"/>
    <xf numFmtId="22" fontId="1" fillId="72" borderId="53"/>
    <xf numFmtId="189" fontId="1" fillId="72" borderId="69"/>
    <xf numFmtId="9" fontId="35" fillId="37" borderId="53"/>
    <xf numFmtId="0" fontId="35" fillId="37" borderId="53"/>
    <xf numFmtId="164" fontId="1" fillId="76" borderId="53"/>
    <xf numFmtId="0" fontId="1" fillId="76" borderId="69"/>
    <xf numFmtId="49" fontId="58" fillId="0" borderId="53" applyNumberFormat="0" applyFont="0" applyFill="0" applyBorder="0" applyProtection="0">
      <alignment horizontal="left" vertical="center" indent="2"/>
    </xf>
    <xf numFmtId="0" fontId="59" fillId="42" borderId="84" applyNumberFormat="0" applyAlignment="0" applyProtection="0"/>
    <xf numFmtId="0" fontId="59" fillId="42" borderId="84" applyNumberFormat="0" applyAlignment="0" applyProtection="0"/>
    <xf numFmtId="0" fontId="59" fillId="42" borderId="84" applyNumberFormat="0" applyAlignment="0" applyProtection="0"/>
    <xf numFmtId="0" fontId="59" fillId="42" borderId="84" applyNumberFormat="0" applyAlignment="0" applyProtection="0"/>
    <xf numFmtId="0" fontId="59" fillId="42" borderId="84" applyNumberFormat="0" applyAlignment="0" applyProtection="0"/>
    <xf numFmtId="180" fontId="75" fillId="63" borderId="84"/>
    <xf numFmtId="180" fontId="75" fillId="63" borderId="84"/>
    <xf numFmtId="180" fontId="75" fillId="63" borderId="84"/>
    <xf numFmtId="180" fontId="75" fillId="63" borderId="84"/>
    <xf numFmtId="0" fontId="33" fillId="0" borderId="79">
      <alignment horizontal="left" vertical="center"/>
    </xf>
    <xf numFmtId="0" fontId="2" fillId="66" borderId="85" applyNumberFormat="0" applyFont="0" applyAlignment="0"/>
    <xf numFmtId="0" fontId="2" fillId="66" borderId="85" applyNumberFormat="0" applyFont="0" applyAlignment="0"/>
    <xf numFmtId="0" fontId="2" fillId="66" borderId="85" applyNumberFormat="0" applyFont="0" applyAlignment="0"/>
    <xf numFmtId="0" fontId="2" fillId="66" borderId="85" applyNumberFormat="0" applyFont="0" applyAlignment="0"/>
    <xf numFmtId="0" fontId="2" fillId="66" borderId="85" applyNumberFormat="0" applyFont="0" applyAlignment="0"/>
    <xf numFmtId="0" fontId="2" fillId="66" borderId="85" applyNumberFormat="0" applyFont="0" applyAlignment="0"/>
    <xf numFmtId="0" fontId="33" fillId="0" borderId="79">
      <alignment horizontal="left" vertical="center"/>
    </xf>
    <xf numFmtId="0" fontId="33" fillId="0" borderId="79">
      <alignment horizontal="left" vertical="center"/>
    </xf>
    <xf numFmtId="0" fontId="33" fillId="0" borderId="79">
      <alignment horizontal="left" vertical="center"/>
    </xf>
    <xf numFmtId="0" fontId="33" fillId="0" borderId="79">
      <alignment horizontal="left" vertical="center"/>
    </xf>
    <xf numFmtId="0" fontId="33" fillId="0" borderId="79">
      <alignment horizontal="left" vertical="center"/>
    </xf>
    <xf numFmtId="0" fontId="33" fillId="0" borderId="79">
      <alignment horizontal="left" vertical="center"/>
    </xf>
    <xf numFmtId="0" fontId="33" fillId="0" borderId="79">
      <alignment horizontal="left" vertical="center"/>
    </xf>
    <xf numFmtId="0" fontId="2" fillId="66" borderId="85">
      <alignment horizontal="left" vertical="center" wrapText="1" indent="1"/>
    </xf>
    <xf numFmtId="0" fontId="2" fillId="66" borderId="85">
      <alignment horizontal="left" vertical="center" wrapText="1" indent="1"/>
    </xf>
    <xf numFmtId="0" fontId="2" fillId="66" borderId="85">
      <alignment horizontal="left" vertical="center" wrapText="1" indent="1"/>
    </xf>
    <xf numFmtId="0" fontId="2" fillId="66" borderId="85">
      <alignment horizontal="left" vertical="center" wrapText="1" indent="1"/>
    </xf>
    <xf numFmtId="0" fontId="2" fillId="66" borderId="85">
      <alignment horizontal="left" vertical="center" wrapText="1" indent="1"/>
    </xf>
    <xf numFmtId="0" fontId="2" fillId="66" borderId="85">
      <alignment horizontal="left" vertical="center" wrapText="1" indent="1"/>
    </xf>
    <xf numFmtId="0" fontId="87" fillId="43" borderId="84" applyNumberFormat="0" applyAlignment="0" applyProtection="0"/>
    <xf numFmtId="0" fontId="87" fillId="43" borderId="84" applyNumberFormat="0" applyAlignment="0" applyProtection="0"/>
    <xf numFmtId="0" fontId="87" fillId="43" borderId="84" applyNumberFormat="0" applyAlignment="0" applyProtection="0"/>
    <xf numFmtId="0" fontId="87" fillId="43" borderId="84" applyNumberFormat="0" applyAlignment="0" applyProtection="0"/>
    <xf numFmtId="0" fontId="87" fillId="43" borderId="84" applyNumberFormat="0" applyAlignment="0" applyProtection="0"/>
    <xf numFmtId="0" fontId="2" fillId="0" borderId="78" applyNumberFormat="0"/>
    <xf numFmtId="0" fontId="90" fillId="68" borderId="86" applyNumberFormat="0" applyAlignment="0"/>
    <xf numFmtId="0" fontId="90" fillId="68" borderId="86" applyNumberFormat="0" applyAlignment="0"/>
    <xf numFmtId="0" fontId="93" fillId="0" borderId="87" applyFont="0" applyBorder="0"/>
    <xf numFmtId="0" fontId="93" fillId="0" borderId="87" applyFont="0" applyBorder="0"/>
    <xf numFmtId="0" fontId="93" fillId="0" borderId="87" applyFont="0" applyBorder="0"/>
    <xf numFmtId="0" fontId="93" fillId="0" borderId="87" applyFont="0" applyBorder="0"/>
    <xf numFmtId="0" fontId="93" fillId="0" borderId="87" applyFont="0" applyBorder="0"/>
    <xf numFmtId="0" fontId="2" fillId="44" borderId="82" applyNumberFormat="0" applyFont="0" applyAlignment="0" applyProtection="0"/>
    <xf numFmtId="0" fontId="2" fillId="44" borderId="82" applyNumberFormat="0" applyFont="0" applyAlignment="0" applyProtection="0"/>
    <xf numFmtId="0" fontId="2" fillId="44" borderId="82" applyNumberFormat="0" applyFont="0" applyAlignment="0" applyProtection="0"/>
    <xf numFmtId="0" fontId="2" fillId="44" borderId="82" applyNumberFormat="0" applyFont="0" applyAlignment="0" applyProtection="0"/>
    <xf numFmtId="0" fontId="2" fillId="44" borderId="82" applyNumberFormat="0" applyFont="0" applyAlignment="0" applyProtection="0"/>
    <xf numFmtId="0" fontId="78" fillId="55" borderId="88" applyNumberFormat="0"/>
    <xf numFmtId="0" fontId="78" fillId="55" borderId="88" applyNumberFormat="0"/>
    <xf numFmtId="0" fontId="100" fillId="42" borderId="89" applyNumberFormat="0" applyAlignment="0" applyProtection="0"/>
    <xf numFmtId="0" fontId="100" fillId="42" borderId="89" applyNumberFormat="0" applyAlignment="0" applyProtection="0"/>
    <xf numFmtId="0" fontId="100" fillId="42" borderId="89" applyNumberFormat="0" applyAlignment="0" applyProtection="0"/>
    <xf numFmtId="0" fontId="100" fillId="42" borderId="89" applyNumberFormat="0" applyAlignment="0" applyProtection="0"/>
    <xf numFmtId="0" fontId="100" fillId="42" borderId="89" applyNumberFormat="0" applyAlignment="0" applyProtection="0"/>
    <xf numFmtId="0" fontId="100" fillId="42" borderId="89" applyNumberFormat="0" applyAlignment="0" applyProtection="0"/>
    <xf numFmtId="0" fontId="100" fillId="42" borderId="89" applyNumberFormat="0" applyAlignment="0" applyProtection="0"/>
    <xf numFmtId="0" fontId="100" fillId="42" borderId="89" applyNumberFormat="0" applyAlignment="0" applyProtection="0"/>
    <xf numFmtId="0" fontId="100" fillId="42" borderId="89" applyNumberFormat="0" applyAlignment="0" applyProtection="0"/>
    <xf numFmtId="10" fontId="103" fillId="70" borderId="90"/>
    <xf numFmtId="10" fontId="103" fillId="70" borderId="9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2" fillId="0" borderId="81" applyNumberFormat="0" applyFont="0" applyFill="0" applyAlignment="0"/>
    <xf numFmtId="0" fontId="115" fillId="0" borderId="91" applyNumberFormat="0" applyFill="0" applyAlignment="0" applyProtection="0"/>
    <xf numFmtId="0" fontId="115" fillId="0" borderId="91" applyNumberFormat="0" applyFill="0" applyAlignment="0" applyProtection="0"/>
    <xf numFmtId="0" fontId="115" fillId="0" borderId="91" applyNumberFormat="0" applyFill="0" applyAlignment="0" applyProtection="0"/>
    <xf numFmtId="0" fontId="115" fillId="0" borderId="91" applyNumberFormat="0" applyFill="0" applyAlignment="0" applyProtection="0"/>
    <xf numFmtId="0" fontId="115" fillId="0" borderId="91" applyNumberFormat="0" applyFill="0" applyAlignment="0" applyProtection="0"/>
    <xf numFmtId="0" fontId="60" fillId="71" borderId="86">
      <alignment horizontal="center"/>
    </xf>
    <xf numFmtId="0" fontId="60" fillId="71" borderId="86">
      <alignment horizontal="center"/>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 fontId="118" fillId="0" borderId="80" applyFont="0" applyFill="0" applyBorder="0" applyAlignment="0" applyProtection="0">
      <alignment horizontal="left"/>
    </xf>
    <xf numFmtId="189" fontId="1" fillId="72" borderId="78"/>
    <xf numFmtId="0" fontId="28" fillId="72" borderId="78">
      <alignment horizontal="center" vertical="center" textRotation="90"/>
    </xf>
    <xf numFmtId="0" fontId="1" fillId="76" borderId="78"/>
    <xf numFmtId="0" fontId="1" fillId="25" borderId="78"/>
    <xf numFmtId="9" fontId="1" fillId="25" borderId="78"/>
    <xf numFmtId="165" fontId="1" fillId="25" borderId="78"/>
    <xf numFmtId="6" fontId="1" fillId="74" borderId="78"/>
    <xf numFmtId="0" fontId="1" fillId="73" borderId="78"/>
    <xf numFmtId="22" fontId="1" fillId="72" borderId="78"/>
    <xf numFmtId="9" fontId="35" fillId="37" borderId="78"/>
    <xf numFmtId="0" fontId="35" fillId="37" borderId="78"/>
    <xf numFmtId="164" fontId="1" fillId="76" borderId="78"/>
    <xf numFmtId="49" fontId="58" fillId="0" borderId="78" applyNumberFormat="0" applyFont="0" applyFill="0" applyBorder="0" applyProtection="0">
      <alignment horizontal="left" vertical="center" indent="2"/>
    </xf>
    <xf numFmtId="0" fontId="58" fillId="0" borderId="69" applyNumberFormat="0" applyFill="0" applyAlignment="0" applyProtection="0"/>
    <xf numFmtId="49" fontId="126" fillId="0" borderId="69" applyNumberFormat="0" applyFill="0" applyBorder="0" applyProtection="0">
      <alignment horizontal="left" vertical="center"/>
    </xf>
    <xf numFmtId="4" fontId="58" fillId="0" borderId="69" applyFill="0" applyBorder="0" applyProtection="0">
      <alignment horizontal="right" vertical="center"/>
    </xf>
    <xf numFmtId="0" fontId="87" fillId="43" borderId="59" applyNumberFormat="0" applyAlignment="0" applyProtection="0"/>
    <xf numFmtId="0" fontId="87" fillId="43" borderId="84" applyNumberFormat="0" applyAlignment="0" applyProtection="0"/>
    <xf numFmtId="4" fontId="58" fillId="0" borderId="78" applyFill="0" applyBorder="0" applyProtection="0">
      <alignment horizontal="right" vertical="center"/>
    </xf>
    <xf numFmtId="49" fontId="126" fillId="0" borderId="78" applyNumberFormat="0" applyFill="0" applyBorder="0" applyProtection="0">
      <alignment horizontal="left" vertical="center"/>
    </xf>
    <xf numFmtId="0" fontId="58" fillId="0" borderId="78" applyNumberFormat="0" applyFill="0" applyAlignment="0" applyProtection="0"/>
    <xf numFmtId="4" fontId="58" fillId="0" borderId="53" applyFill="0" applyBorder="0" applyProtection="0">
      <alignment horizontal="right" vertical="center"/>
    </xf>
    <xf numFmtId="49" fontId="126" fillId="0" borderId="53" applyNumberFormat="0" applyFill="0" applyBorder="0" applyProtection="0">
      <alignment horizontal="left" vertical="center"/>
    </xf>
    <xf numFmtId="0" fontId="58" fillId="0" borderId="53" applyNumberFormat="0" applyFill="0" applyAlignment="0" applyProtection="0"/>
    <xf numFmtId="49" fontId="58" fillId="0" borderId="69" applyNumberFormat="0" applyFont="0" applyFill="0" applyBorder="0" applyProtection="0">
      <alignment horizontal="left" vertical="center" indent="2"/>
    </xf>
    <xf numFmtId="164" fontId="1" fillId="76" borderId="69"/>
    <xf numFmtId="0" fontId="35" fillId="37" borderId="69"/>
    <xf numFmtId="9" fontId="35" fillId="37" borderId="69"/>
    <xf numFmtId="22" fontId="1" fillId="72" borderId="69"/>
    <xf numFmtId="0" fontId="1" fillId="73" borderId="69"/>
    <xf numFmtId="6" fontId="1" fillId="74" borderId="69"/>
    <xf numFmtId="165" fontId="1" fillId="25" borderId="69"/>
    <xf numFmtId="9" fontId="1" fillId="25" borderId="69"/>
    <xf numFmtId="0" fontId="1" fillId="25" borderId="69"/>
    <xf numFmtId="0" fontId="1" fillId="76" borderId="69"/>
    <xf numFmtId="0" fontId="28" fillId="72" borderId="69">
      <alignment horizontal="center" vertical="center" textRotation="90"/>
    </xf>
    <xf numFmtId="189" fontId="1" fillId="72" borderId="69"/>
    <xf numFmtId="189" fontId="1" fillId="72" borderId="78"/>
    <xf numFmtId="165" fontId="1" fillId="25" borderId="78"/>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1" fontId="118" fillId="0" borderId="71" applyFont="0" applyFill="0" applyBorder="0" applyAlignment="0" applyProtection="0">
      <alignment horizontal="left"/>
    </xf>
    <xf numFmtId="0" fontId="115" fillId="0" borderId="77" applyNumberFormat="0" applyFill="0" applyAlignment="0" applyProtection="0"/>
    <xf numFmtId="0" fontId="115" fillId="0" borderId="77" applyNumberFormat="0" applyFill="0" applyAlignment="0" applyProtection="0"/>
    <xf numFmtId="0" fontId="115" fillId="0" borderId="77" applyNumberFormat="0" applyFill="0" applyAlignment="0" applyProtection="0"/>
    <xf numFmtId="0" fontId="115" fillId="0" borderId="77" applyNumberFormat="0" applyFill="0" applyAlignment="0" applyProtection="0"/>
    <xf numFmtId="0" fontId="115" fillId="0" borderId="77" applyNumberFormat="0" applyFill="0" applyAlignment="0" applyProtection="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0" fontId="2" fillId="0" borderId="72" applyNumberFormat="0" applyFont="0" applyFill="0" applyAlignment="0"/>
    <xf numFmtId="10" fontId="103" fillId="70" borderId="76"/>
    <xf numFmtId="10" fontId="103" fillId="70" borderId="76"/>
    <xf numFmtId="0" fontId="100" fillId="42" borderId="75" applyNumberFormat="0" applyAlignment="0" applyProtection="0"/>
    <xf numFmtId="0" fontId="100" fillId="42" borderId="75" applyNumberFormat="0" applyAlignment="0" applyProtection="0"/>
    <xf numFmtId="0" fontId="100" fillId="42" borderId="75" applyNumberFormat="0" applyAlignment="0" applyProtection="0"/>
    <xf numFmtId="0" fontId="100" fillId="42" borderId="75" applyNumberFormat="0" applyAlignment="0" applyProtection="0"/>
    <xf numFmtId="0" fontId="100" fillId="42" borderId="75" applyNumberFormat="0" applyAlignment="0" applyProtection="0"/>
    <xf numFmtId="0" fontId="100" fillId="42" borderId="75" applyNumberFormat="0" applyAlignment="0" applyProtection="0"/>
    <xf numFmtId="0" fontId="100" fillId="42" borderId="75" applyNumberFormat="0" applyAlignment="0" applyProtection="0"/>
    <xf numFmtId="0" fontId="100" fillId="42" borderId="75" applyNumberFormat="0" applyAlignment="0" applyProtection="0"/>
    <xf numFmtId="0" fontId="100" fillId="42" borderId="75" applyNumberFormat="0" applyAlignment="0" applyProtection="0"/>
    <xf numFmtId="0" fontId="78" fillId="55" borderId="74" applyNumberFormat="0"/>
    <xf numFmtId="0" fontId="78" fillId="55" borderId="74" applyNumberFormat="0"/>
    <xf numFmtId="0" fontId="93" fillId="0" borderId="73" applyFont="0" applyBorder="0"/>
    <xf numFmtId="0" fontId="93" fillId="0" borderId="73" applyFont="0" applyBorder="0"/>
    <xf numFmtId="0" fontId="93" fillId="0" borderId="73" applyFont="0" applyBorder="0"/>
    <xf numFmtId="0" fontId="93" fillId="0" borderId="73" applyFont="0" applyBorder="0"/>
    <xf numFmtId="0" fontId="93" fillId="0" borderId="73" applyFont="0" applyBorder="0"/>
    <xf numFmtId="0" fontId="2" fillId="0" borderId="69" applyNumberFormat="0"/>
    <xf numFmtId="0" fontId="33" fillId="0" borderId="70">
      <alignment horizontal="left" vertical="center"/>
    </xf>
    <xf numFmtId="0" fontId="33" fillId="0" borderId="70">
      <alignment horizontal="left" vertical="center"/>
    </xf>
    <xf numFmtId="0" fontId="33" fillId="0" borderId="70">
      <alignment horizontal="left" vertical="center"/>
    </xf>
    <xf numFmtId="0" fontId="33" fillId="0" borderId="70">
      <alignment horizontal="left" vertical="center"/>
    </xf>
    <xf numFmtId="0" fontId="33" fillId="0" borderId="70">
      <alignment horizontal="left" vertical="center"/>
    </xf>
    <xf numFmtId="0" fontId="33" fillId="0" borderId="70">
      <alignment horizontal="left" vertical="center"/>
    </xf>
    <xf numFmtId="0" fontId="33" fillId="0" borderId="70">
      <alignment horizontal="left" vertical="center"/>
    </xf>
    <xf numFmtId="0" fontId="33" fillId="0" borderId="70">
      <alignment horizontal="left" vertical="center"/>
    </xf>
    <xf numFmtId="9" fontId="1" fillId="25" borderId="78"/>
    <xf numFmtId="22" fontId="1" fillId="72" borderId="78"/>
    <xf numFmtId="189" fontId="1" fillId="72" borderId="53"/>
    <xf numFmtId="0" fontId="1" fillId="76" borderId="53"/>
    <xf numFmtId="0" fontId="1" fillId="25" borderId="53"/>
    <xf numFmtId="9" fontId="1" fillId="25" borderId="53"/>
    <xf numFmtId="165" fontId="1" fillId="25" borderId="53"/>
    <xf numFmtId="6" fontId="1" fillId="74" borderId="53"/>
    <xf numFmtId="0" fontId="1" fillId="73" borderId="53"/>
    <xf numFmtId="22" fontId="1" fillId="72" borderId="53"/>
    <xf numFmtId="164" fontId="1" fillId="76" borderId="53"/>
    <xf numFmtId="0" fontId="1" fillId="25" borderId="78"/>
    <xf numFmtId="22" fontId="1" fillId="72" borderId="53"/>
    <xf numFmtId="0" fontId="1" fillId="73" borderId="53"/>
    <xf numFmtId="6" fontId="1" fillId="74" borderId="53"/>
    <xf numFmtId="165" fontId="1" fillId="25" borderId="53"/>
    <xf numFmtId="9" fontId="1" fillId="25" borderId="53"/>
    <xf numFmtId="0" fontId="1" fillId="25" borderId="53"/>
    <xf numFmtId="0" fontId="1" fillId="76" borderId="53"/>
    <xf numFmtId="164" fontId="1" fillId="76" borderId="53"/>
    <xf numFmtId="189" fontId="1" fillId="72" borderId="53"/>
    <xf numFmtId="165" fontId="1" fillId="25" borderId="69"/>
    <xf numFmtId="6" fontId="1" fillId="74" borderId="69"/>
    <xf numFmtId="0" fontId="1" fillId="73" borderId="69"/>
    <xf numFmtId="22" fontId="1" fillId="72" borderId="69"/>
    <xf numFmtId="164" fontId="1" fillId="76" borderId="69"/>
    <xf numFmtId="6" fontId="1" fillId="74" borderId="78"/>
    <xf numFmtId="0" fontId="1" fillId="76" borderId="78"/>
    <xf numFmtId="22" fontId="1" fillId="72" borderId="69"/>
    <xf numFmtId="0" fontId="1" fillId="73" borderId="69"/>
    <xf numFmtId="6" fontId="1" fillId="74" borderId="69"/>
    <xf numFmtId="165" fontId="1" fillId="25" borderId="69"/>
    <xf numFmtId="9" fontId="1" fillId="25" borderId="69"/>
    <xf numFmtId="0" fontId="1" fillId="25" borderId="69"/>
    <xf numFmtId="0" fontId="1" fillId="76" borderId="69"/>
    <xf numFmtId="164" fontId="1" fillId="76" borderId="69"/>
    <xf numFmtId="189" fontId="1" fillId="72" borderId="69"/>
    <xf numFmtId="164" fontId="1" fillId="76" borderId="78"/>
    <xf numFmtId="22" fontId="1" fillId="72" borderId="78"/>
    <xf numFmtId="0" fontId="1" fillId="73" borderId="78"/>
    <xf numFmtId="6" fontId="1" fillId="74" borderId="78"/>
    <xf numFmtId="165" fontId="1" fillId="25" borderId="78"/>
    <xf numFmtId="9" fontId="1" fillId="25" borderId="78"/>
    <xf numFmtId="0" fontId="1" fillId="25" borderId="78"/>
    <xf numFmtId="0" fontId="1" fillId="76" borderId="78"/>
    <xf numFmtId="164" fontId="1" fillId="76" borderId="78"/>
    <xf numFmtId="189" fontId="1" fillId="72" borderId="78"/>
    <xf numFmtId="43" fontId="1" fillId="0" borderId="0" applyFont="0" applyFill="0" applyBorder="0" applyAlignment="0" applyProtection="0"/>
    <xf numFmtId="0" fontId="1" fillId="0" borderId="0"/>
    <xf numFmtId="0" fontId="1" fillId="0" borderId="0"/>
  </cellStyleXfs>
  <cellXfs count="103">
    <xf numFmtId="0" fontId="0" fillId="0" borderId="0" xfId="0"/>
    <xf numFmtId="0" fontId="5" fillId="0" borderId="0" xfId="0" applyFont="1"/>
    <xf numFmtId="0" fontId="6" fillId="2" borderId="0" xfId="0" applyFont="1" applyFill="1"/>
    <xf numFmtId="0" fontId="6" fillId="2" borderId="0" xfId="0" applyFont="1" applyFill="1" applyBorder="1"/>
    <xf numFmtId="0" fontId="7" fillId="0" borderId="0" xfId="0" applyFont="1" applyFill="1"/>
    <xf numFmtId="0" fontId="7" fillId="0" borderId="0" xfId="0" applyFont="1" applyFill="1" applyBorder="1"/>
    <xf numFmtId="0" fontId="6" fillId="2" borderId="0" xfId="0" applyFont="1" applyFill="1" applyAlignment="1">
      <alignment vertical="center"/>
    </xf>
    <xf numFmtId="0" fontId="6" fillId="2" borderId="0" xfId="0" applyFont="1" applyFill="1" applyBorder="1" applyAlignment="1">
      <alignment vertical="center"/>
    </xf>
    <xf numFmtId="0" fontId="5" fillId="0" borderId="0" xfId="0" applyFont="1" applyBorder="1"/>
    <xf numFmtId="0" fontId="8" fillId="2" borderId="0" xfId="0" applyFont="1" applyFill="1" applyAlignment="1">
      <alignment vertical="center"/>
    </xf>
    <xf numFmtId="0" fontId="5" fillId="3" borderId="0" xfId="0" applyFont="1" applyFill="1"/>
    <xf numFmtId="0" fontId="5" fillId="0" borderId="0" xfId="0" applyFont="1" applyFill="1"/>
    <xf numFmtId="0" fontId="8" fillId="2" borderId="0" xfId="0" applyFont="1" applyFill="1" applyAlignment="1">
      <alignment vertical="center" wrapText="1"/>
    </xf>
    <xf numFmtId="0" fontId="8" fillId="2" borderId="0" xfId="0" applyFont="1" applyFill="1" applyAlignment="1">
      <alignment horizontal="center" vertical="center" wrapText="1"/>
    </xf>
    <xf numFmtId="3" fontId="5" fillId="0" borderId="0" xfId="0" applyNumberFormat="1" applyFont="1" applyAlignment="1">
      <alignment horizontal="center"/>
    </xf>
    <xf numFmtId="3" fontId="5" fillId="0" borderId="0" xfId="0" applyNumberFormat="1" applyFont="1" applyAlignment="1">
      <alignment horizontal="center" vertical="center"/>
    </xf>
    <xf numFmtId="0" fontId="5" fillId="0" borderId="0" xfId="0" applyFont="1" applyAlignment="1">
      <alignment horizontal="center"/>
    </xf>
    <xf numFmtId="0" fontId="8" fillId="6" borderId="0" xfId="0" applyFont="1" applyFill="1" applyAlignment="1">
      <alignment vertical="center"/>
    </xf>
    <xf numFmtId="0" fontId="5" fillId="6" borderId="0" xfId="0" applyFont="1" applyFill="1" applyAlignment="1">
      <alignment vertical="center" wrapText="1"/>
    </xf>
    <xf numFmtId="0" fontId="5" fillId="6" borderId="0" xfId="0" applyFont="1" applyFill="1" applyAlignment="1">
      <alignment vertical="center"/>
    </xf>
    <xf numFmtId="0" fontId="2" fillId="0" borderId="0" xfId="2" applyFont="1" applyAlignment="1">
      <alignment vertical="top"/>
    </xf>
    <xf numFmtId="0" fontId="9" fillId="0" borderId="0" xfId="0" applyFont="1" applyAlignment="1">
      <alignment horizontal="center"/>
    </xf>
    <xf numFmtId="0" fontId="9" fillId="0" borderId="0" xfId="0" applyFont="1" applyAlignment="1">
      <alignment horizontal="left" wrapText="1"/>
    </xf>
    <xf numFmtId="0" fontId="9" fillId="3" borderId="0" xfId="0" applyFont="1" applyFill="1"/>
    <xf numFmtId="9" fontId="5" fillId="0" borderId="0" xfId="0" applyNumberFormat="1" applyFont="1" applyAlignment="1">
      <alignment horizontal="center"/>
    </xf>
    <xf numFmtId="0" fontId="11" fillId="0" borderId="0" xfId="0" applyFont="1" applyFill="1"/>
    <xf numFmtId="0" fontId="6" fillId="2" borderId="0" xfId="0" applyFont="1" applyFill="1" applyAlignment="1">
      <alignment horizontal="center"/>
    </xf>
    <xf numFmtId="0" fontId="7" fillId="0" borderId="0" xfId="0" applyFont="1" applyFill="1" applyAlignment="1">
      <alignment horizontal="center"/>
    </xf>
    <xf numFmtId="0" fontId="6" fillId="2" borderId="0" xfId="0" applyFont="1" applyFill="1" applyAlignment="1">
      <alignment horizontal="center" vertical="center"/>
    </xf>
    <xf numFmtId="0" fontId="5" fillId="6" borderId="0" xfId="0" applyFont="1" applyFill="1" applyAlignment="1">
      <alignment horizontal="center" vertical="center"/>
    </xf>
    <xf numFmtId="0" fontId="5" fillId="6" borderId="0" xfId="0" applyFont="1" applyFill="1" applyAlignment="1">
      <alignment horizontal="center" vertical="center" wrapText="1"/>
    </xf>
    <xf numFmtId="0" fontId="5" fillId="3" borderId="0" xfId="0" applyFont="1" applyFill="1" applyAlignment="1">
      <alignment horizontal="center"/>
    </xf>
    <xf numFmtId="0" fontId="5" fillId="0" borderId="0" xfId="0" applyFont="1" applyFill="1" applyAlignment="1">
      <alignment horizontal="center"/>
    </xf>
    <xf numFmtId="0" fontId="11" fillId="0" borderId="0" xfId="0" applyFont="1"/>
    <xf numFmtId="4" fontId="5" fillId="0" borderId="0" xfId="0" applyNumberFormat="1" applyFont="1" applyAlignment="1">
      <alignment horizontal="center"/>
    </xf>
    <xf numFmtId="3" fontId="5" fillId="5" borderId="0" xfId="0" applyNumberFormat="1" applyFont="1" applyFill="1" applyAlignment="1">
      <alignment horizontal="center" vertical="center"/>
    </xf>
    <xf numFmtId="9" fontId="5" fillId="0" borderId="0" xfId="1" applyFont="1" applyAlignment="1">
      <alignment horizontal="center" vertical="center"/>
    </xf>
    <xf numFmtId="9" fontId="5" fillId="5" borderId="0" xfId="1" applyFont="1" applyFill="1" applyAlignment="1">
      <alignment horizontal="center" vertical="center"/>
    </xf>
    <xf numFmtId="0" fontId="5" fillId="0" borderId="0" xfId="0" applyFont="1" applyAlignment="1">
      <alignment horizontal="left"/>
    </xf>
    <xf numFmtId="0" fontId="8" fillId="2" borderId="0" xfId="0" applyFont="1" applyFill="1"/>
    <xf numFmtId="0" fontId="8" fillId="2" borderId="0" xfId="0" applyFont="1" applyFill="1" applyAlignment="1">
      <alignment horizontal="center"/>
    </xf>
    <xf numFmtId="0" fontId="10"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0" fontId="12" fillId="0" borderId="0" xfId="0" applyFont="1" applyAlignment="1">
      <alignment horizontal="center"/>
    </xf>
    <xf numFmtId="0" fontId="9" fillId="0" borderId="0" xfId="0" applyFont="1"/>
    <xf numFmtId="0" fontId="5" fillId="0" borderId="0" xfId="0"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5" fillId="5" borderId="0" xfId="0" applyNumberFormat="1" applyFont="1" applyFill="1" applyAlignment="1">
      <alignment horizontal="center" vertical="center"/>
    </xf>
    <xf numFmtId="166" fontId="5" fillId="0" borderId="0" xfId="0" applyNumberFormat="1" applyFont="1" applyAlignment="1">
      <alignment horizontal="center" vertical="center"/>
    </xf>
    <xf numFmtId="166" fontId="5" fillId="0" borderId="0" xfId="0" applyNumberFormat="1" applyFont="1" applyAlignment="1">
      <alignment horizontal="center"/>
    </xf>
    <xf numFmtId="9" fontId="5" fillId="0" borderId="0" xfId="1" applyFont="1" applyAlignment="1">
      <alignment horizontal="center"/>
    </xf>
    <xf numFmtId="0" fontId="9" fillId="0" borderId="0" xfId="0" applyFont="1" applyAlignment="1">
      <alignment horizontal="center" vertical="center"/>
    </xf>
    <xf numFmtId="0" fontId="9" fillId="0" borderId="0" xfId="0" applyFont="1" applyAlignment="1">
      <alignment horizontal="center" vertical="center" wrapText="1"/>
    </xf>
    <xf numFmtId="0" fontId="5" fillId="5" borderId="0" xfId="0" applyNumberFormat="1" applyFont="1" applyFill="1" applyAlignment="1">
      <alignment horizontal="center" vertical="center"/>
    </xf>
    <xf numFmtId="0" fontId="129" fillId="0" borderId="0" xfId="0" applyFont="1" applyAlignment="1">
      <alignment horizontal="center"/>
    </xf>
    <xf numFmtId="0" fontId="5" fillId="0" borderId="68" xfId="0" applyFont="1" applyBorder="1" applyAlignment="1">
      <alignment vertical="center"/>
    </xf>
    <xf numFmtId="0" fontId="5" fillId="0" borderId="67" xfId="0" applyFont="1" applyBorder="1" applyAlignment="1">
      <alignment vertical="center"/>
    </xf>
    <xf numFmtId="0" fontId="36" fillId="0" borderId="0" xfId="0" applyFont="1" applyAlignment="1">
      <alignment horizontal="center"/>
    </xf>
    <xf numFmtId="0" fontId="5" fillId="0" borderId="0" xfId="0" applyNumberFormat="1" applyFont="1" applyAlignment="1">
      <alignment horizontal="center" vertical="center"/>
    </xf>
    <xf numFmtId="0" fontId="5" fillId="0" borderId="53" xfId="0" applyFont="1" applyBorder="1" applyAlignment="1">
      <alignment vertical="center" wrapText="1"/>
    </xf>
    <xf numFmtId="0" fontId="5" fillId="0" borderId="0" xfId="0" applyFont="1"/>
    <xf numFmtId="0" fontId="9" fillId="0" borderId="0" xfId="0" applyFont="1"/>
    <xf numFmtId="0" fontId="5" fillId="0" borderId="0" xfId="0" applyFont="1" applyAlignment="1">
      <alignment horizontal="center"/>
    </xf>
    <xf numFmtId="166" fontId="130" fillId="0" borderId="0" xfId="0" applyNumberFormat="1" applyFont="1" applyAlignment="1">
      <alignment horizontal="center"/>
    </xf>
    <xf numFmtId="164" fontId="9" fillId="0" borderId="1" xfId="1" applyNumberFormat="1" applyFont="1" applyBorder="1" applyAlignment="1">
      <alignment horizontal="center"/>
    </xf>
    <xf numFmtId="164" fontId="9" fillId="0" borderId="14" xfId="1" applyNumberFormat="1" applyFont="1" applyBorder="1" applyAlignment="1">
      <alignment horizontal="center"/>
    </xf>
    <xf numFmtId="164" fontId="9" fillId="0" borderId="2" xfId="1" applyNumberFormat="1" applyFont="1" applyBorder="1" applyAlignment="1">
      <alignment horizontal="center"/>
    </xf>
    <xf numFmtId="0" fontId="5" fillId="0" borderId="92" xfId="0" applyFont="1" applyBorder="1"/>
    <xf numFmtId="166" fontId="5" fillId="0" borderId="92" xfId="0" applyNumberFormat="1" applyFont="1" applyBorder="1" applyAlignment="1">
      <alignment horizontal="center"/>
    </xf>
    <xf numFmtId="166" fontId="5" fillId="0" borderId="93" xfId="0" applyNumberFormat="1" applyFont="1" applyBorder="1" applyAlignment="1">
      <alignment horizontal="center"/>
    </xf>
    <xf numFmtId="166" fontId="5" fillId="0" borderId="94" xfId="0" applyNumberFormat="1" applyFont="1" applyBorder="1" applyAlignment="1">
      <alignment horizontal="center"/>
    </xf>
    <xf numFmtId="166" fontId="5" fillId="0" borderId="95" xfId="0" applyNumberFormat="1" applyFont="1" applyBorder="1" applyAlignment="1">
      <alignment horizontal="center"/>
    </xf>
    <xf numFmtId="3" fontId="5" fillId="0" borderId="0" xfId="0" applyNumberFormat="1" applyFont="1" applyFill="1" applyAlignment="1">
      <alignment horizontal="center"/>
    </xf>
    <xf numFmtId="0" fontId="8" fillId="2" borderId="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 xfId="0" applyFont="1" applyFill="1" applyBorder="1" applyAlignment="1">
      <alignment horizontal="left" vertical="center" wrapText="1"/>
    </xf>
    <xf numFmtId="3" fontId="5" fillId="0" borderId="18" xfId="0" applyNumberFormat="1" applyFont="1" applyBorder="1" applyAlignment="1">
      <alignment horizontal="center" vertical="center" wrapText="1"/>
    </xf>
    <xf numFmtId="0" fontId="8" fillId="2" borderId="96" xfId="0" applyFont="1" applyFill="1" applyBorder="1" applyAlignment="1">
      <alignment horizontal="left" vertical="center" wrapText="1"/>
    </xf>
    <xf numFmtId="0" fontId="5" fillId="0" borderId="0" xfId="0" applyFont="1" applyAlignment="1">
      <alignment vertical="top"/>
    </xf>
    <xf numFmtId="9" fontId="5" fillId="0" borderId="0" xfId="0" applyNumberFormat="1" applyFont="1" applyAlignment="1">
      <alignment horizontal="center" vertical="center"/>
    </xf>
    <xf numFmtId="166" fontId="5" fillId="0" borderId="0" xfId="0" applyNumberFormat="1" applyFont="1"/>
    <xf numFmtId="9" fontId="5" fillId="0" borderId="0" xfId="0" applyNumberFormat="1" applyFont="1"/>
    <xf numFmtId="164" fontId="5" fillId="0" borderId="0" xfId="1" applyNumberFormat="1" applyFont="1" applyAlignment="1">
      <alignment horizontal="center" vertical="center"/>
    </xf>
    <xf numFmtId="3" fontId="5" fillId="0" borderId="94" xfId="0" applyNumberFormat="1" applyFont="1" applyBorder="1" applyAlignment="1">
      <alignment horizontal="center" vertical="center" wrapText="1"/>
    </xf>
    <xf numFmtId="9" fontId="10" fillId="0" borderId="0" xfId="1" applyFont="1" applyAlignment="1">
      <alignment horizontal="left"/>
    </xf>
    <xf numFmtId="0" fontId="5" fillId="0" borderId="94" xfId="0" applyFont="1" applyBorder="1" applyAlignment="1">
      <alignment vertical="center"/>
    </xf>
    <xf numFmtId="3" fontId="5" fillId="0" borderId="94" xfId="0" applyNumberFormat="1" applyFont="1" applyBorder="1" applyAlignment="1">
      <alignment horizontal="left" vertical="center" wrapText="1"/>
    </xf>
    <xf numFmtId="0" fontId="5" fillId="0" borderId="94" xfId="0" applyFont="1" applyBorder="1" applyAlignment="1">
      <alignment horizontal="left" vertical="center" wrapText="1"/>
    </xf>
    <xf numFmtId="0" fontId="9" fillId="0" borderId="94" xfId="0" applyFont="1" applyBorder="1" applyAlignment="1">
      <alignment horizontal="center" vertical="center" wrapText="1"/>
    </xf>
    <xf numFmtId="0" fontId="2" fillId="0" borderId="0" xfId="2" applyNumberFormat="1" applyFont="1" applyAlignment="1">
      <alignment wrapText="1"/>
    </xf>
    <xf numFmtId="0" fontId="9" fillId="0" borderId="0" xfId="0" applyFont="1" applyAlignment="1">
      <alignment horizontal="left" wrapText="1"/>
    </xf>
    <xf numFmtId="0" fontId="2" fillId="0" borderId="0" xfId="2" applyNumberFormat="1" applyFont="1" applyAlignment="1">
      <alignment vertical="top" wrapText="1"/>
    </xf>
    <xf numFmtId="0" fontId="5" fillId="0" borderId="0" xfId="0" applyFont="1" applyAlignment="1">
      <alignment horizontal="left" vertical="top" wrapText="1"/>
    </xf>
    <xf numFmtId="0" fontId="5" fillId="4" borderId="0" xfId="0" applyFont="1" applyFill="1" applyAlignment="1">
      <alignment horizontal="left" vertical="center" wrapText="1"/>
    </xf>
    <xf numFmtId="3" fontId="5" fillId="0" borderId="0" xfId="0" applyNumberFormat="1" applyFont="1" applyFill="1" applyAlignment="1">
      <alignment horizontal="left" vertical="center" wrapText="1"/>
    </xf>
    <xf numFmtId="0" fontId="5" fillId="4" borderId="0" xfId="0" applyFont="1" applyFill="1" applyAlignment="1">
      <alignment horizontal="left" wrapText="1"/>
    </xf>
    <xf numFmtId="0" fontId="5" fillId="4" borderId="0" xfId="0" applyFont="1" applyFill="1" applyAlignment="1">
      <alignment horizontal="left"/>
    </xf>
    <xf numFmtId="0" fontId="11" fillId="0" borderId="0" xfId="0" applyFont="1" applyAlignment="1">
      <alignment horizontal="center"/>
    </xf>
    <xf numFmtId="0" fontId="8" fillId="77" borderId="0" xfId="0" applyFont="1" applyFill="1" applyBorder="1" applyAlignment="1">
      <alignment horizontal="center" vertical="center" textRotation="90" wrapText="1"/>
    </xf>
    <xf numFmtId="0" fontId="8" fillId="77" borderId="19" xfId="0" applyFont="1" applyFill="1" applyBorder="1" applyAlignment="1">
      <alignment horizontal="center" vertical="center" textRotation="90" wrapText="1"/>
    </xf>
    <xf numFmtId="0" fontId="8" fillId="77" borderId="0" xfId="0" applyFont="1" applyFill="1" applyAlignment="1">
      <alignment horizontal="center" vertical="center" textRotation="90" wrapText="1"/>
    </xf>
  </cellXfs>
  <cellStyles count="60722">
    <cellStyle name="_x0013_" xfId="54"/>
    <cellStyle name=" " xfId="55"/>
    <cellStyle name="_x0013_ 10" xfId="692"/>
    <cellStyle name="_x0013_ 11" xfId="642"/>
    <cellStyle name="_x0013_ 12" xfId="694"/>
    <cellStyle name="_x0013_ 13" xfId="30328"/>
    <cellStyle name="_x0013_ 14" xfId="30331"/>
    <cellStyle name="_x0013_ 2" xfId="56"/>
    <cellStyle name="_x0013_ 3" xfId="57"/>
    <cellStyle name="_x0013_ 4" xfId="673"/>
    <cellStyle name="_x0013_ 5" xfId="582"/>
    <cellStyle name="_x0013_ 6" xfId="587"/>
    <cellStyle name="_x0013_ 7" xfId="686"/>
    <cellStyle name="_x0013_ 8" xfId="688"/>
    <cellStyle name="_x0013_ 9" xfId="593"/>
    <cellStyle name=".Assumption" xfId="58"/>
    <cellStyle name=".Pickup" xfId="59"/>
    <cellStyle name=".Warning" xfId="60"/>
    <cellStyle name="??" xfId="61"/>
    <cellStyle name="?? [0.00]_PERSONAL" xfId="62"/>
    <cellStyle name="???? [0.00]_PERSONAL" xfId="63"/>
    <cellStyle name="????_PERSONAL" xfId="64"/>
    <cellStyle name="??_PERSONAL" xfId="65"/>
    <cellStyle name="_2000 data (NOT USED)" xfId="66"/>
    <cellStyle name="_2000 data (NOT USED)_Data collection sheet v2.0" xfId="67"/>
    <cellStyle name="_Consolidated environmental data_FY 2009_14 Jan 2010_to Energetics" xfId="68"/>
    <cellStyle name="_NEMP increase payback period" xfId="69"/>
    <cellStyle name="_NEMP increase payback period_Data collection sheet v2.0" xfId="70"/>
    <cellStyle name="_Qld Retail Business model draft v101" xfId="71"/>
    <cellStyle name="=C:\WINNT35\SYSTEM32\COMMAND.COM" xfId="72"/>
    <cellStyle name="20% - Accent1" xfId="20" builtinId="30" customBuiltin="1"/>
    <cellStyle name="20% - Accent1 2" xfId="73"/>
    <cellStyle name="20% - Accent1 3" xfId="30151"/>
    <cellStyle name="20% - Accent1 3 2" xfId="60255"/>
    <cellStyle name="20% - Accent1 4" xfId="30333"/>
    <cellStyle name="20% - Accent1 4 2" xfId="60426"/>
    <cellStyle name="20% - Accent1 5" xfId="30668"/>
    <cellStyle name="20% - Accent2" xfId="24" builtinId="34" customBuiltin="1"/>
    <cellStyle name="20% - Accent2 2" xfId="74"/>
    <cellStyle name="20% - Accent2 3" xfId="30153"/>
    <cellStyle name="20% - Accent2 3 2" xfId="60257"/>
    <cellStyle name="20% - Accent2 4" xfId="30335"/>
    <cellStyle name="20% - Accent2 4 2" xfId="60428"/>
    <cellStyle name="20% - Accent2 5" xfId="30670"/>
    <cellStyle name="20% - Accent3" xfId="28" builtinId="38" customBuiltin="1"/>
    <cellStyle name="20% - Accent3 2" xfId="75"/>
    <cellStyle name="20% - Accent3 3" xfId="30155"/>
    <cellStyle name="20% - Accent3 3 2" xfId="60259"/>
    <cellStyle name="20% - Accent3 4" xfId="30337"/>
    <cellStyle name="20% - Accent3 4 2" xfId="60430"/>
    <cellStyle name="20% - Accent3 5" xfId="30672"/>
    <cellStyle name="20% - Accent4" xfId="32" builtinId="42" customBuiltin="1"/>
    <cellStyle name="20% - Accent4 2" xfId="76"/>
    <cellStyle name="20% - Accent4 3" xfId="30157"/>
    <cellStyle name="20% - Accent4 3 2" xfId="60261"/>
    <cellStyle name="20% - Accent4 4" xfId="30339"/>
    <cellStyle name="20% - Accent4 4 2" xfId="60432"/>
    <cellStyle name="20% - Accent4 5" xfId="30674"/>
    <cellStyle name="20% - Accent5" xfId="36" builtinId="46" customBuiltin="1"/>
    <cellStyle name="20% - Accent5 2" xfId="77"/>
    <cellStyle name="20% - Accent5 3" xfId="30159"/>
    <cellStyle name="20% - Accent5 3 2" xfId="60263"/>
    <cellStyle name="20% - Accent5 4" xfId="30341"/>
    <cellStyle name="20% - Accent5 4 2" xfId="60434"/>
    <cellStyle name="20% - Accent5 5" xfId="30676"/>
    <cellStyle name="20% - Accent6" xfId="40" builtinId="50" customBuiltin="1"/>
    <cellStyle name="20% - Accent6 2" xfId="78"/>
    <cellStyle name="20% - Accent6 3" xfId="30161"/>
    <cellStyle name="20% - Accent6 3 2" xfId="60265"/>
    <cellStyle name="20% - Accent6 4" xfId="30343"/>
    <cellStyle name="20% - Accent6 4 2" xfId="60436"/>
    <cellStyle name="20% - Accent6 5" xfId="30678"/>
    <cellStyle name="2x indented GHG Textfiels" xfId="733"/>
    <cellStyle name="2x indented GHG Textfiels 2" xfId="30380"/>
    <cellStyle name="2x indented GHG Textfiels 2 2" xfId="60473"/>
    <cellStyle name="2x indented GHG Textfiels 3" xfId="30502"/>
    <cellStyle name="2x indented GHG Textfiels 3 2" xfId="60595"/>
    <cellStyle name="2x indented GHG Textfiels 4" xfId="30490"/>
    <cellStyle name="2x indented GHG Textfiels 4 2" xfId="60583"/>
    <cellStyle name="40% - Accent1" xfId="21" builtinId="31" customBuiltin="1"/>
    <cellStyle name="40% - Accent1 2" xfId="79"/>
    <cellStyle name="40% - Accent1 3" xfId="30152"/>
    <cellStyle name="40% - Accent1 3 2" xfId="60256"/>
    <cellStyle name="40% - Accent1 4" xfId="30334"/>
    <cellStyle name="40% - Accent1 4 2" xfId="60427"/>
    <cellStyle name="40% - Accent1 5" xfId="30669"/>
    <cellStyle name="40% - Accent2" xfId="25" builtinId="35" customBuiltin="1"/>
    <cellStyle name="40% - Accent2 2" xfId="80"/>
    <cellStyle name="40% - Accent2 3" xfId="30154"/>
    <cellStyle name="40% - Accent2 3 2" xfId="60258"/>
    <cellStyle name="40% - Accent2 4" xfId="30336"/>
    <cellStyle name="40% - Accent2 4 2" xfId="60429"/>
    <cellStyle name="40% - Accent2 5" xfId="30671"/>
    <cellStyle name="40% - Accent3" xfId="29" builtinId="39" customBuiltin="1"/>
    <cellStyle name="40% - Accent3 2" xfId="81"/>
    <cellStyle name="40% - Accent3 3" xfId="30156"/>
    <cellStyle name="40% - Accent3 3 2" xfId="60260"/>
    <cellStyle name="40% - Accent3 4" xfId="30338"/>
    <cellStyle name="40% - Accent3 4 2" xfId="60431"/>
    <cellStyle name="40% - Accent3 5" xfId="30673"/>
    <cellStyle name="40% - Accent4" xfId="33" builtinId="43" customBuiltin="1"/>
    <cellStyle name="40% - Accent4 2" xfId="82"/>
    <cellStyle name="40% - Accent4 3" xfId="30158"/>
    <cellStyle name="40% - Accent4 3 2" xfId="60262"/>
    <cellStyle name="40% - Accent4 4" xfId="30340"/>
    <cellStyle name="40% - Accent4 4 2" xfId="60433"/>
    <cellStyle name="40% - Accent4 5" xfId="30675"/>
    <cellStyle name="40% - Accent5" xfId="37" builtinId="47" customBuiltin="1"/>
    <cellStyle name="40% - Accent5 2" xfId="83"/>
    <cellStyle name="40% - Accent5 3" xfId="30160"/>
    <cellStyle name="40% - Accent5 3 2" xfId="60264"/>
    <cellStyle name="40% - Accent5 4" xfId="30342"/>
    <cellStyle name="40% - Accent5 4 2" xfId="60435"/>
    <cellStyle name="40% - Accent5 5" xfId="30677"/>
    <cellStyle name="40% - Accent6" xfId="41" builtinId="51" customBuiltin="1"/>
    <cellStyle name="40% - Accent6 2" xfId="84"/>
    <cellStyle name="40% - Accent6 3" xfId="30162"/>
    <cellStyle name="40% - Accent6 3 2" xfId="60266"/>
    <cellStyle name="40% - Accent6 4" xfId="30344"/>
    <cellStyle name="40% - Accent6 4 2" xfId="60437"/>
    <cellStyle name="40% - Accent6 5" xfId="30679"/>
    <cellStyle name="5x indented GHG Textfiels" xfId="734"/>
    <cellStyle name="60% - Accent1" xfId="22" builtinId="32" customBuiltin="1"/>
    <cellStyle name="60% - Accent1 2" xfId="85"/>
    <cellStyle name="60% - Accent2" xfId="26" builtinId="36" customBuiltin="1"/>
    <cellStyle name="60% - Accent2 2" xfId="86"/>
    <cellStyle name="60% - Accent3" xfId="30" builtinId="40" customBuiltin="1"/>
    <cellStyle name="60% - Accent3 2" xfId="87"/>
    <cellStyle name="60% - Accent4" xfId="34" builtinId="44" customBuiltin="1"/>
    <cellStyle name="60% - Accent4 2" xfId="88"/>
    <cellStyle name="60% - Accent5" xfId="38" builtinId="48" customBuiltin="1"/>
    <cellStyle name="60% - Accent5 2" xfId="89"/>
    <cellStyle name="60% - Accent6" xfId="42" builtinId="52" customBuiltin="1"/>
    <cellStyle name="60% - Accent6 2" xfId="90"/>
    <cellStyle name="Accent1" xfId="19" builtinId="29" customBuiltin="1"/>
    <cellStyle name="Accent1 2" xfId="91"/>
    <cellStyle name="Accent2" xfId="23" builtinId="33" customBuiltin="1"/>
    <cellStyle name="Accent2 2" xfId="92"/>
    <cellStyle name="Accent3" xfId="27" builtinId="37" customBuiltin="1"/>
    <cellStyle name="Accent3 2" xfId="93"/>
    <cellStyle name="Accent4" xfId="31" builtinId="41" customBuiltin="1"/>
    <cellStyle name="Accent4 2" xfId="94"/>
    <cellStyle name="Accent5" xfId="35" builtinId="45" customBuiltin="1"/>
    <cellStyle name="Accent5 2" xfId="95"/>
    <cellStyle name="Accent6" xfId="39" builtinId="49" customBuiltin="1"/>
    <cellStyle name="Accent6 2" xfId="96"/>
    <cellStyle name="Account Heading" xfId="97"/>
    <cellStyle name="Assumption" xfId="98"/>
    <cellStyle name="Assumption 2" xfId="99"/>
    <cellStyle name="Assumption 2 2" xfId="559"/>
    <cellStyle name="Assumption 2 2 2" xfId="30800"/>
    <cellStyle name="Assumption 2 3" xfId="557"/>
    <cellStyle name="Assumption 2 3 2" xfId="30798"/>
    <cellStyle name="Assumption 3" xfId="560"/>
    <cellStyle name="Assumption 3 2" xfId="30801"/>
    <cellStyle name="Assumption 4" xfId="558"/>
    <cellStyle name="Assumption 4 2" xfId="30799"/>
    <cellStyle name="AutoFormat" xfId="100"/>
    <cellStyle name="Bad" xfId="9" builtinId="27" customBuiltin="1"/>
    <cellStyle name="Bad 2" xfId="101"/>
    <cellStyle name="Bad 3" xfId="102"/>
    <cellStyle name="BE Pickup Link" xfId="103"/>
    <cellStyle name="Black" xfId="104"/>
    <cellStyle name="Blue" xfId="105"/>
    <cellStyle name="Body_$Numeric" xfId="106"/>
    <cellStyle name="Bold GHG Numbers (0.00)" xfId="735"/>
    <cellStyle name="Book Link" xfId="107"/>
    <cellStyle name="Calc Currency (0)" xfId="108"/>
    <cellStyle name="Calc Currency (2)" xfId="109"/>
    <cellStyle name="Calc Percent (0)" xfId="110"/>
    <cellStyle name="Calc Percent (1)" xfId="111"/>
    <cellStyle name="Calc Percent (2)" xfId="112"/>
    <cellStyle name="Calc Units (0)" xfId="113"/>
    <cellStyle name="Calc Units (1)" xfId="114"/>
    <cellStyle name="Calc Units (2)" xfId="115"/>
    <cellStyle name="CalcPct" xfId="682"/>
    <cellStyle name="CalcPct 2" xfId="30376"/>
    <cellStyle name="CalcPct 2 2" xfId="60469"/>
    <cellStyle name="CalcPct 3" xfId="30505"/>
    <cellStyle name="CalcPct 3 2" xfId="60598"/>
    <cellStyle name="CalcPct 4" xfId="30487"/>
    <cellStyle name="CalcPct 4 2" xfId="60580"/>
    <cellStyle name="CalcTxt" xfId="683"/>
    <cellStyle name="CalcTxt 2" xfId="30377"/>
    <cellStyle name="CalcTxt 2 2" xfId="60470"/>
    <cellStyle name="CalcTxt 3" xfId="30504"/>
    <cellStyle name="CalcTxt 3 2" xfId="60597"/>
    <cellStyle name="CalcTxt 4" xfId="30488"/>
    <cellStyle name="CalcTxt 4 2" xfId="60581"/>
    <cellStyle name="Calculation" xfId="13" builtinId="22" customBuiltin="1"/>
    <cellStyle name="Calculation 2" xfId="116"/>
    <cellStyle name="Calculation 2 2" xfId="117"/>
    <cellStyle name="Calculation 2 2 2" xfId="118"/>
    <cellStyle name="Calculation 2 2 2 2" xfId="550"/>
    <cellStyle name="Calculation 2 2 2 2 2" xfId="30791"/>
    <cellStyle name="Calculation 2 2 2 3" xfId="30383"/>
    <cellStyle name="Calculation 2 2 2 3 2" xfId="60476"/>
    <cellStyle name="Calculation 2 2 3" xfId="553"/>
    <cellStyle name="Calculation 2 2 3 2" xfId="30794"/>
    <cellStyle name="Calculation 2 2 4" xfId="30382"/>
    <cellStyle name="Calculation 2 2 4 2" xfId="60475"/>
    <cellStyle name="Calculation 2 3" xfId="119"/>
    <cellStyle name="Calculation 2 3 2" xfId="444"/>
    <cellStyle name="Calculation 2 3 2 2" xfId="30685"/>
    <cellStyle name="Calculation 2 3 3" xfId="30384"/>
    <cellStyle name="Calculation 2 3 3 2" xfId="60477"/>
    <cellStyle name="Calculation 2 4" xfId="556"/>
    <cellStyle name="Calculation 2 4 2" xfId="30797"/>
    <cellStyle name="Calculation 2 5" xfId="30381"/>
    <cellStyle name="Calculation 2 5 2" xfId="60474"/>
    <cellStyle name="Calculation 3" xfId="120"/>
    <cellStyle name="Calculation 3 2" xfId="443"/>
    <cellStyle name="Calculation 3 2 2" xfId="30684"/>
    <cellStyle name="Calculation 3 3" xfId="30385"/>
    <cellStyle name="Calculation 3 3 2" xfId="60478"/>
    <cellStyle name="Case_Selector" xfId="121"/>
    <cellStyle name="Check Cell" xfId="15" builtinId="23" customBuiltin="1"/>
    <cellStyle name="Check Cell 2" xfId="122"/>
    <cellStyle name="Col head light" xfId="123"/>
    <cellStyle name="Comet" xfId="124"/>
    <cellStyle name="Comma [00]" xfId="125"/>
    <cellStyle name="Comma [1]" xfId="126"/>
    <cellStyle name="Comma 0" xfId="127"/>
    <cellStyle name="Comma 1" xfId="128"/>
    <cellStyle name="Comma 10" xfId="129"/>
    <cellStyle name="Comma 10 2" xfId="737"/>
    <cellStyle name="Comma 10 2 2" xfId="738"/>
    <cellStyle name="Comma 10 2 2 2" xfId="739"/>
    <cellStyle name="Comma 10 2 2 2 2" xfId="30940"/>
    <cellStyle name="Comma 10 2 2 3" xfId="30939"/>
    <cellStyle name="Comma 10 2 3" xfId="740"/>
    <cellStyle name="Comma 10 2 3 2" xfId="30941"/>
    <cellStyle name="Comma 10 2 4" xfId="30938"/>
    <cellStyle name="Comma 10 3" xfId="741"/>
    <cellStyle name="Comma 10 3 2" xfId="742"/>
    <cellStyle name="Comma 10 3 2 2" xfId="743"/>
    <cellStyle name="Comma 10 3 2 2 2" xfId="30944"/>
    <cellStyle name="Comma 10 3 2 3" xfId="30943"/>
    <cellStyle name="Comma 10 3 3" xfId="744"/>
    <cellStyle name="Comma 10 3 3 2" xfId="30945"/>
    <cellStyle name="Comma 10 3 4" xfId="30942"/>
    <cellStyle name="Comma 10 4" xfId="745"/>
    <cellStyle name="Comma 10 4 2" xfId="746"/>
    <cellStyle name="Comma 10 4 2 2" xfId="30947"/>
    <cellStyle name="Comma 10 4 3" xfId="30946"/>
    <cellStyle name="Comma 10 5" xfId="747"/>
    <cellStyle name="Comma 10 5 2" xfId="30948"/>
    <cellStyle name="Comma 10 6" xfId="736"/>
    <cellStyle name="Comma 10 6 2" xfId="30937"/>
    <cellStyle name="Comma 11" xfId="130"/>
    <cellStyle name="Comma 11 2" xfId="749"/>
    <cellStyle name="Comma 11 2 2" xfId="750"/>
    <cellStyle name="Comma 11 2 2 2" xfId="30951"/>
    <cellStyle name="Comma 11 2 3" xfId="30950"/>
    <cellStyle name="Comma 11 3" xfId="751"/>
    <cellStyle name="Comma 11 3 2" xfId="30952"/>
    <cellStyle name="Comma 11 4" xfId="748"/>
    <cellStyle name="Comma 11 4 2" xfId="30949"/>
    <cellStyle name="Comma 12" xfId="131"/>
    <cellStyle name="Comma 12 2" xfId="753"/>
    <cellStyle name="Comma 12 2 2" xfId="754"/>
    <cellStyle name="Comma 12 2 2 2" xfId="30955"/>
    <cellStyle name="Comma 12 2 3" xfId="30954"/>
    <cellStyle name="Comma 12 3" xfId="755"/>
    <cellStyle name="Comma 12 3 2" xfId="30956"/>
    <cellStyle name="Comma 12 4" xfId="752"/>
    <cellStyle name="Comma 12 4 2" xfId="30953"/>
    <cellStyle name="Comma 13" xfId="132"/>
    <cellStyle name="Comma 13 2" xfId="757"/>
    <cellStyle name="Comma 13 2 2" xfId="758"/>
    <cellStyle name="Comma 13 2 2 2" xfId="30959"/>
    <cellStyle name="Comma 13 2 3" xfId="30958"/>
    <cellStyle name="Comma 13 3" xfId="759"/>
    <cellStyle name="Comma 13 3 2" xfId="30960"/>
    <cellStyle name="Comma 13 4" xfId="756"/>
    <cellStyle name="Comma 13 4 2" xfId="30957"/>
    <cellStyle name="Comma 14" xfId="133"/>
    <cellStyle name="Comma 14 2" xfId="761"/>
    <cellStyle name="Comma 14 2 2" xfId="762"/>
    <cellStyle name="Comma 14 2 2 2" xfId="30963"/>
    <cellStyle name="Comma 14 2 3" xfId="30962"/>
    <cellStyle name="Comma 14 3" xfId="763"/>
    <cellStyle name="Comma 14 3 2" xfId="30964"/>
    <cellStyle name="Comma 14 4" xfId="760"/>
    <cellStyle name="Comma 14 4 2" xfId="30961"/>
    <cellStyle name="Comma 15" xfId="134"/>
    <cellStyle name="Comma 15 2" xfId="765"/>
    <cellStyle name="Comma 15 2 2" xfId="766"/>
    <cellStyle name="Comma 15 2 2 2" xfId="30967"/>
    <cellStyle name="Comma 15 2 3" xfId="30966"/>
    <cellStyle name="Comma 15 3" xfId="767"/>
    <cellStyle name="Comma 15 3 2" xfId="30968"/>
    <cellStyle name="Comma 15 4" xfId="764"/>
    <cellStyle name="Comma 15 4 2" xfId="30965"/>
    <cellStyle name="Comma 16" xfId="135"/>
    <cellStyle name="Comma 16 2" xfId="769"/>
    <cellStyle name="Comma 16 2 2" xfId="30970"/>
    <cellStyle name="Comma 16 3" xfId="768"/>
    <cellStyle name="Comma 16 3 2" xfId="30969"/>
    <cellStyle name="Comma 17" xfId="136"/>
    <cellStyle name="Comma 17 2" xfId="770"/>
    <cellStyle name="Comma 17 2 2" xfId="30971"/>
    <cellStyle name="Comma 18" xfId="137"/>
    <cellStyle name="Comma 18 2" xfId="30144"/>
    <cellStyle name="Comma 18 2 2" xfId="60250"/>
    <cellStyle name="Comma 19" xfId="138"/>
    <cellStyle name="Comma 19 2" xfId="139"/>
    <cellStyle name="Comma 19 2 2" xfId="595"/>
    <cellStyle name="Comma 19 2 2 2" xfId="30216"/>
    <cellStyle name="Comma 19 2 2 2 2" xfId="60315"/>
    <cellStyle name="Comma 19 2 2 3" xfId="30832"/>
    <cellStyle name="Comma 19 2 3" xfId="699"/>
    <cellStyle name="Comma 19 2 3 2" xfId="30288"/>
    <cellStyle name="Comma 19 2 3 2 2" xfId="60387"/>
    <cellStyle name="Comma 19 2 3 3" xfId="30904"/>
    <cellStyle name="Comma 19 2 4" xfId="30170"/>
    <cellStyle name="Comma 19 2 4 2" xfId="60271"/>
    <cellStyle name="Comma 19 2 5" xfId="490"/>
    <cellStyle name="Comma 19 2 5 2" xfId="30731"/>
    <cellStyle name="Comma 19 2 6" xfId="30635"/>
    <cellStyle name="Comma 19 3" xfId="594"/>
    <cellStyle name="Comma 19 3 2" xfId="30215"/>
    <cellStyle name="Comma 19 3 2 2" xfId="60314"/>
    <cellStyle name="Comma 19 3 3" xfId="30831"/>
    <cellStyle name="Comma 19 4" xfId="698"/>
    <cellStyle name="Comma 19 4 2" xfId="30287"/>
    <cellStyle name="Comma 19 4 2 2" xfId="60386"/>
    <cellStyle name="Comma 19 4 3" xfId="30903"/>
    <cellStyle name="Comma 19 5" xfId="30169"/>
    <cellStyle name="Comma 19 5 2" xfId="60270"/>
    <cellStyle name="Comma 19 6" xfId="489"/>
    <cellStyle name="Comma 19 6 2" xfId="30730"/>
    <cellStyle name="Comma 19 7" xfId="30634"/>
    <cellStyle name="Comma 2" xfId="43"/>
    <cellStyle name="Comma 2 2" xfId="613"/>
    <cellStyle name="Comma 2 3" xfId="681"/>
    <cellStyle name="Comma 2 3 2" xfId="772"/>
    <cellStyle name="Comma 2 3 2 2" xfId="773"/>
    <cellStyle name="Comma 2 3 3" xfId="774"/>
    <cellStyle name="Comma 2 3 3 2" xfId="775"/>
    <cellStyle name="Comma 2 3 3 3" xfId="776"/>
    <cellStyle name="Comma 2 3 4" xfId="771"/>
    <cellStyle name="Comma 2 4" xfId="670"/>
    <cellStyle name="Comma 20" xfId="140"/>
    <cellStyle name="Comma 21" xfId="141"/>
    <cellStyle name="Comma 22" xfId="142"/>
    <cellStyle name="Comma 23" xfId="143"/>
    <cellStyle name="Comma 24" xfId="144"/>
    <cellStyle name="Comma 25" xfId="145"/>
    <cellStyle name="Comma 26" xfId="146"/>
    <cellStyle name="Comma 27" xfId="147"/>
    <cellStyle name="Comma 28" xfId="672"/>
    <cellStyle name="Comma 28 2" xfId="30270"/>
    <cellStyle name="Comma 28 2 2" xfId="60369"/>
    <cellStyle name="Comma 28 3" xfId="30886"/>
    <cellStyle name="Comma 29" xfId="612"/>
    <cellStyle name="Comma 29 2" xfId="30230"/>
    <cellStyle name="Comma 29 2 2" xfId="60329"/>
    <cellStyle name="Comma 29 3" xfId="30846"/>
    <cellStyle name="Comma 3" xfId="148"/>
    <cellStyle name="Comma 3 10" xfId="778"/>
    <cellStyle name="Comma 3 10 2" xfId="779"/>
    <cellStyle name="Comma 3 10 2 2" xfId="780"/>
    <cellStyle name="Comma 3 10 2 2 2" xfId="30975"/>
    <cellStyle name="Comma 3 10 2 3" xfId="30974"/>
    <cellStyle name="Comma 3 10 3" xfId="781"/>
    <cellStyle name="Comma 3 10 3 2" xfId="30976"/>
    <cellStyle name="Comma 3 10 4" xfId="30973"/>
    <cellStyle name="Comma 3 11" xfId="782"/>
    <cellStyle name="Comma 3 11 2" xfId="783"/>
    <cellStyle name="Comma 3 11 2 2" xfId="784"/>
    <cellStyle name="Comma 3 11 2 2 2" xfId="30979"/>
    <cellStyle name="Comma 3 11 2 3" xfId="30978"/>
    <cellStyle name="Comma 3 11 3" xfId="785"/>
    <cellStyle name="Comma 3 11 3 2" xfId="30980"/>
    <cellStyle name="Comma 3 11 4" xfId="30977"/>
    <cellStyle name="Comma 3 12" xfId="786"/>
    <cellStyle name="Comma 3 12 2" xfId="787"/>
    <cellStyle name="Comma 3 12 2 2" xfId="788"/>
    <cellStyle name="Comma 3 12 2 2 2" xfId="30983"/>
    <cellStyle name="Comma 3 12 2 3" xfId="30982"/>
    <cellStyle name="Comma 3 12 3" xfId="789"/>
    <cellStyle name="Comma 3 12 3 2" xfId="30984"/>
    <cellStyle name="Comma 3 12 4" xfId="30981"/>
    <cellStyle name="Comma 3 13" xfId="790"/>
    <cellStyle name="Comma 3 13 2" xfId="791"/>
    <cellStyle name="Comma 3 13 2 2" xfId="792"/>
    <cellStyle name="Comma 3 13 2 2 2" xfId="30987"/>
    <cellStyle name="Comma 3 13 2 3" xfId="30986"/>
    <cellStyle name="Comma 3 13 3" xfId="793"/>
    <cellStyle name="Comma 3 13 3 2" xfId="30988"/>
    <cellStyle name="Comma 3 13 4" xfId="30985"/>
    <cellStyle name="Comma 3 14" xfId="794"/>
    <cellStyle name="Comma 3 14 2" xfId="795"/>
    <cellStyle name="Comma 3 14 2 2" xfId="30990"/>
    <cellStyle name="Comma 3 14 3" xfId="30989"/>
    <cellStyle name="Comma 3 15" xfId="796"/>
    <cellStyle name="Comma 3 15 2" xfId="30991"/>
    <cellStyle name="Comma 3 16" xfId="797"/>
    <cellStyle name="Comma 3 16 2" xfId="30992"/>
    <cellStyle name="Comma 3 17" xfId="777"/>
    <cellStyle name="Comma 3 17 2" xfId="30972"/>
    <cellStyle name="Comma 3 18" xfId="30351"/>
    <cellStyle name="Comma 3 18 2" xfId="60444"/>
    <cellStyle name="Comma 3 2" xfId="619"/>
    <cellStyle name="Comma 3 2 10" xfId="799"/>
    <cellStyle name="Comma 3 2 10 2" xfId="800"/>
    <cellStyle name="Comma 3 2 10 2 2" xfId="801"/>
    <cellStyle name="Comma 3 2 10 2 2 2" xfId="30996"/>
    <cellStyle name="Comma 3 2 10 2 3" xfId="30995"/>
    <cellStyle name="Comma 3 2 10 3" xfId="802"/>
    <cellStyle name="Comma 3 2 10 3 2" xfId="30997"/>
    <cellStyle name="Comma 3 2 10 4" xfId="30994"/>
    <cellStyle name="Comma 3 2 11" xfId="803"/>
    <cellStyle name="Comma 3 2 11 2" xfId="804"/>
    <cellStyle name="Comma 3 2 11 2 2" xfId="805"/>
    <cellStyle name="Comma 3 2 11 2 2 2" xfId="31000"/>
    <cellStyle name="Comma 3 2 11 2 3" xfId="30999"/>
    <cellStyle name="Comma 3 2 11 3" xfId="806"/>
    <cellStyle name="Comma 3 2 11 3 2" xfId="31001"/>
    <cellStyle name="Comma 3 2 11 4" xfId="30998"/>
    <cellStyle name="Comma 3 2 12" xfId="807"/>
    <cellStyle name="Comma 3 2 12 2" xfId="808"/>
    <cellStyle name="Comma 3 2 12 2 2" xfId="809"/>
    <cellStyle name="Comma 3 2 12 2 2 2" xfId="31004"/>
    <cellStyle name="Comma 3 2 12 2 3" xfId="31003"/>
    <cellStyle name="Comma 3 2 12 3" xfId="810"/>
    <cellStyle name="Comma 3 2 12 3 2" xfId="31005"/>
    <cellStyle name="Comma 3 2 12 4" xfId="31002"/>
    <cellStyle name="Comma 3 2 13" xfId="811"/>
    <cellStyle name="Comma 3 2 13 2" xfId="812"/>
    <cellStyle name="Comma 3 2 13 2 2" xfId="31007"/>
    <cellStyle name="Comma 3 2 13 3" xfId="31006"/>
    <cellStyle name="Comma 3 2 14" xfId="813"/>
    <cellStyle name="Comma 3 2 14 2" xfId="31008"/>
    <cellStyle name="Comma 3 2 15" xfId="814"/>
    <cellStyle name="Comma 3 2 15 2" xfId="31009"/>
    <cellStyle name="Comma 3 2 16" xfId="798"/>
    <cellStyle name="Comma 3 2 16 2" xfId="30993"/>
    <cellStyle name="Comma 3 2 17" xfId="30234"/>
    <cellStyle name="Comma 3 2 17 2" xfId="60333"/>
    <cellStyle name="Comma 3 2 18" xfId="30850"/>
    <cellStyle name="Comma 3 2 2" xfId="815"/>
    <cellStyle name="Comma 3 2 2 10" xfId="816"/>
    <cellStyle name="Comma 3 2 2 10 2" xfId="817"/>
    <cellStyle name="Comma 3 2 2 10 2 2" xfId="818"/>
    <cellStyle name="Comma 3 2 2 10 2 2 2" xfId="31013"/>
    <cellStyle name="Comma 3 2 2 10 2 3" xfId="31012"/>
    <cellStyle name="Comma 3 2 2 10 3" xfId="819"/>
    <cellStyle name="Comma 3 2 2 10 3 2" xfId="31014"/>
    <cellStyle name="Comma 3 2 2 10 4" xfId="31011"/>
    <cellStyle name="Comma 3 2 2 11" xfId="820"/>
    <cellStyle name="Comma 3 2 2 11 2" xfId="821"/>
    <cellStyle name="Comma 3 2 2 11 2 2" xfId="822"/>
    <cellStyle name="Comma 3 2 2 11 2 2 2" xfId="31017"/>
    <cellStyle name="Comma 3 2 2 11 2 3" xfId="31016"/>
    <cellStyle name="Comma 3 2 2 11 3" xfId="823"/>
    <cellStyle name="Comma 3 2 2 11 3 2" xfId="31018"/>
    <cellStyle name="Comma 3 2 2 11 4" xfId="31015"/>
    <cellStyle name="Comma 3 2 2 12" xfId="824"/>
    <cellStyle name="Comma 3 2 2 12 2" xfId="825"/>
    <cellStyle name="Comma 3 2 2 12 2 2" xfId="31020"/>
    <cellStyle name="Comma 3 2 2 12 3" xfId="31019"/>
    <cellStyle name="Comma 3 2 2 13" xfId="826"/>
    <cellStyle name="Comma 3 2 2 13 2" xfId="31021"/>
    <cellStyle name="Comma 3 2 2 14" xfId="827"/>
    <cellStyle name="Comma 3 2 2 14 2" xfId="31022"/>
    <cellStyle name="Comma 3 2 2 15" xfId="31010"/>
    <cellStyle name="Comma 3 2 2 2" xfId="828"/>
    <cellStyle name="Comma 3 2 2 2 10" xfId="829"/>
    <cellStyle name="Comma 3 2 2 2 10 2" xfId="830"/>
    <cellStyle name="Comma 3 2 2 2 10 2 2" xfId="831"/>
    <cellStyle name="Comma 3 2 2 2 10 2 2 2" xfId="31026"/>
    <cellStyle name="Comma 3 2 2 2 10 2 3" xfId="31025"/>
    <cellStyle name="Comma 3 2 2 2 10 3" xfId="832"/>
    <cellStyle name="Comma 3 2 2 2 10 3 2" xfId="31027"/>
    <cellStyle name="Comma 3 2 2 2 10 4" xfId="31024"/>
    <cellStyle name="Comma 3 2 2 2 11" xfId="833"/>
    <cellStyle name="Comma 3 2 2 2 11 2" xfId="834"/>
    <cellStyle name="Comma 3 2 2 2 11 2 2" xfId="31029"/>
    <cellStyle name="Comma 3 2 2 2 11 3" xfId="31028"/>
    <cellStyle name="Comma 3 2 2 2 12" xfId="835"/>
    <cellStyle name="Comma 3 2 2 2 12 2" xfId="31030"/>
    <cellStyle name="Comma 3 2 2 2 13" xfId="836"/>
    <cellStyle name="Comma 3 2 2 2 13 2" xfId="31031"/>
    <cellStyle name="Comma 3 2 2 2 14" xfId="31023"/>
    <cellStyle name="Comma 3 2 2 2 2" xfId="837"/>
    <cellStyle name="Comma 3 2 2 2 2 10" xfId="838"/>
    <cellStyle name="Comma 3 2 2 2 2 10 2" xfId="839"/>
    <cellStyle name="Comma 3 2 2 2 2 10 2 2" xfId="31034"/>
    <cellStyle name="Comma 3 2 2 2 2 10 3" xfId="31033"/>
    <cellStyle name="Comma 3 2 2 2 2 11" xfId="840"/>
    <cellStyle name="Comma 3 2 2 2 2 11 2" xfId="31035"/>
    <cellStyle name="Comma 3 2 2 2 2 12" xfId="31032"/>
    <cellStyle name="Comma 3 2 2 2 2 2" xfId="841"/>
    <cellStyle name="Comma 3 2 2 2 2 2 2" xfId="842"/>
    <cellStyle name="Comma 3 2 2 2 2 2 2 2" xfId="843"/>
    <cellStyle name="Comma 3 2 2 2 2 2 2 2 2" xfId="844"/>
    <cellStyle name="Comma 3 2 2 2 2 2 2 2 2 2" xfId="31039"/>
    <cellStyle name="Comma 3 2 2 2 2 2 2 2 3" xfId="31038"/>
    <cellStyle name="Comma 3 2 2 2 2 2 2 3" xfId="845"/>
    <cellStyle name="Comma 3 2 2 2 2 2 2 3 2" xfId="31040"/>
    <cellStyle name="Comma 3 2 2 2 2 2 2 4" xfId="31037"/>
    <cellStyle name="Comma 3 2 2 2 2 2 3" xfId="846"/>
    <cellStyle name="Comma 3 2 2 2 2 2 3 2" xfId="847"/>
    <cellStyle name="Comma 3 2 2 2 2 2 3 2 2" xfId="848"/>
    <cellStyle name="Comma 3 2 2 2 2 2 3 2 2 2" xfId="31043"/>
    <cellStyle name="Comma 3 2 2 2 2 2 3 2 3" xfId="31042"/>
    <cellStyle name="Comma 3 2 2 2 2 2 3 3" xfId="849"/>
    <cellStyle name="Comma 3 2 2 2 2 2 3 3 2" xfId="31044"/>
    <cellStyle name="Comma 3 2 2 2 2 2 3 4" xfId="31041"/>
    <cellStyle name="Comma 3 2 2 2 2 2 4" xfId="850"/>
    <cellStyle name="Comma 3 2 2 2 2 2 4 2" xfId="851"/>
    <cellStyle name="Comma 3 2 2 2 2 2 4 2 2" xfId="852"/>
    <cellStyle name="Comma 3 2 2 2 2 2 4 2 2 2" xfId="31047"/>
    <cellStyle name="Comma 3 2 2 2 2 2 4 2 3" xfId="31046"/>
    <cellStyle name="Comma 3 2 2 2 2 2 4 3" xfId="853"/>
    <cellStyle name="Comma 3 2 2 2 2 2 4 3 2" xfId="31048"/>
    <cellStyle name="Comma 3 2 2 2 2 2 4 4" xfId="31045"/>
    <cellStyle name="Comma 3 2 2 2 2 2 5" xfId="854"/>
    <cellStyle name="Comma 3 2 2 2 2 2 5 2" xfId="855"/>
    <cellStyle name="Comma 3 2 2 2 2 2 5 2 2" xfId="31050"/>
    <cellStyle name="Comma 3 2 2 2 2 2 5 3" xfId="31049"/>
    <cellStyle name="Comma 3 2 2 2 2 2 6" xfId="856"/>
    <cellStyle name="Comma 3 2 2 2 2 2 6 2" xfId="31051"/>
    <cellStyle name="Comma 3 2 2 2 2 2 7" xfId="31036"/>
    <cellStyle name="Comma 3 2 2 2 2 3" xfId="857"/>
    <cellStyle name="Comma 3 2 2 2 2 3 2" xfId="858"/>
    <cellStyle name="Comma 3 2 2 2 2 3 2 2" xfId="859"/>
    <cellStyle name="Comma 3 2 2 2 2 3 2 2 2" xfId="860"/>
    <cellStyle name="Comma 3 2 2 2 2 3 2 2 2 2" xfId="31055"/>
    <cellStyle name="Comma 3 2 2 2 2 3 2 2 3" xfId="31054"/>
    <cellStyle name="Comma 3 2 2 2 2 3 2 3" xfId="861"/>
    <cellStyle name="Comma 3 2 2 2 2 3 2 3 2" xfId="31056"/>
    <cellStyle name="Comma 3 2 2 2 2 3 2 4" xfId="31053"/>
    <cellStyle name="Comma 3 2 2 2 2 3 3" xfId="862"/>
    <cellStyle name="Comma 3 2 2 2 2 3 3 2" xfId="863"/>
    <cellStyle name="Comma 3 2 2 2 2 3 3 2 2" xfId="864"/>
    <cellStyle name="Comma 3 2 2 2 2 3 3 2 2 2" xfId="31059"/>
    <cellStyle name="Comma 3 2 2 2 2 3 3 2 3" xfId="31058"/>
    <cellStyle name="Comma 3 2 2 2 2 3 3 3" xfId="865"/>
    <cellStyle name="Comma 3 2 2 2 2 3 3 3 2" xfId="31060"/>
    <cellStyle name="Comma 3 2 2 2 2 3 3 4" xfId="31057"/>
    <cellStyle name="Comma 3 2 2 2 2 3 4" xfId="866"/>
    <cellStyle name="Comma 3 2 2 2 2 3 4 2" xfId="867"/>
    <cellStyle name="Comma 3 2 2 2 2 3 4 2 2" xfId="868"/>
    <cellStyle name="Comma 3 2 2 2 2 3 4 2 2 2" xfId="31063"/>
    <cellStyle name="Comma 3 2 2 2 2 3 4 2 3" xfId="31062"/>
    <cellStyle name="Comma 3 2 2 2 2 3 4 3" xfId="869"/>
    <cellStyle name="Comma 3 2 2 2 2 3 4 3 2" xfId="31064"/>
    <cellStyle name="Comma 3 2 2 2 2 3 4 4" xfId="31061"/>
    <cellStyle name="Comma 3 2 2 2 2 3 5" xfId="870"/>
    <cellStyle name="Comma 3 2 2 2 2 3 5 2" xfId="871"/>
    <cellStyle name="Comma 3 2 2 2 2 3 5 2 2" xfId="31066"/>
    <cellStyle name="Comma 3 2 2 2 2 3 5 3" xfId="31065"/>
    <cellStyle name="Comma 3 2 2 2 2 3 6" xfId="872"/>
    <cellStyle name="Comma 3 2 2 2 2 3 6 2" xfId="31067"/>
    <cellStyle name="Comma 3 2 2 2 2 3 7" xfId="31052"/>
    <cellStyle name="Comma 3 2 2 2 2 4" xfId="873"/>
    <cellStyle name="Comma 3 2 2 2 2 4 2" xfId="874"/>
    <cellStyle name="Comma 3 2 2 2 2 4 2 2" xfId="875"/>
    <cellStyle name="Comma 3 2 2 2 2 4 2 2 2" xfId="876"/>
    <cellStyle name="Comma 3 2 2 2 2 4 2 2 2 2" xfId="31071"/>
    <cellStyle name="Comma 3 2 2 2 2 4 2 2 3" xfId="31070"/>
    <cellStyle name="Comma 3 2 2 2 2 4 2 3" xfId="877"/>
    <cellStyle name="Comma 3 2 2 2 2 4 2 3 2" xfId="31072"/>
    <cellStyle name="Comma 3 2 2 2 2 4 2 4" xfId="31069"/>
    <cellStyle name="Comma 3 2 2 2 2 4 3" xfId="878"/>
    <cellStyle name="Comma 3 2 2 2 2 4 3 2" xfId="879"/>
    <cellStyle name="Comma 3 2 2 2 2 4 3 2 2" xfId="880"/>
    <cellStyle name="Comma 3 2 2 2 2 4 3 2 2 2" xfId="31075"/>
    <cellStyle name="Comma 3 2 2 2 2 4 3 2 3" xfId="31074"/>
    <cellStyle name="Comma 3 2 2 2 2 4 3 3" xfId="881"/>
    <cellStyle name="Comma 3 2 2 2 2 4 3 3 2" xfId="31076"/>
    <cellStyle name="Comma 3 2 2 2 2 4 3 4" xfId="31073"/>
    <cellStyle name="Comma 3 2 2 2 2 4 4" xfId="882"/>
    <cellStyle name="Comma 3 2 2 2 2 4 4 2" xfId="883"/>
    <cellStyle name="Comma 3 2 2 2 2 4 4 2 2" xfId="31078"/>
    <cellStyle name="Comma 3 2 2 2 2 4 4 3" xfId="31077"/>
    <cellStyle name="Comma 3 2 2 2 2 4 5" xfId="884"/>
    <cellStyle name="Comma 3 2 2 2 2 4 5 2" xfId="31079"/>
    <cellStyle name="Comma 3 2 2 2 2 4 6" xfId="31068"/>
    <cellStyle name="Comma 3 2 2 2 2 5" xfId="885"/>
    <cellStyle name="Comma 3 2 2 2 2 5 2" xfId="886"/>
    <cellStyle name="Comma 3 2 2 2 2 5 2 2" xfId="887"/>
    <cellStyle name="Comma 3 2 2 2 2 5 2 2 2" xfId="31082"/>
    <cellStyle name="Comma 3 2 2 2 2 5 2 3" xfId="31081"/>
    <cellStyle name="Comma 3 2 2 2 2 5 3" xfId="888"/>
    <cellStyle name="Comma 3 2 2 2 2 5 3 2" xfId="31083"/>
    <cellStyle name="Comma 3 2 2 2 2 5 4" xfId="31080"/>
    <cellStyle name="Comma 3 2 2 2 2 6" xfId="889"/>
    <cellStyle name="Comma 3 2 2 2 2 6 2" xfId="890"/>
    <cellStyle name="Comma 3 2 2 2 2 6 2 2" xfId="891"/>
    <cellStyle name="Comma 3 2 2 2 2 6 2 2 2" xfId="31086"/>
    <cellStyle name="Comma 3 2 2 2 2 6 2 3" xfId="31085"/>
    <cellStyle name="Comma 3 2 2 2 2 6 3" xfId="892"/>
    <cellStyle name="Comma 3 2 2 2 2 6 3 2" xfId="31087"/>
    <cellStyle name="Comma 3 2 2 2 2 6 4" xfId="31084"/>
    <cellStyle name="Comma 3 2 2 2 2 7" xfId="893"/>
    <cellStyle name="Comma 3 2 2 2 2 7 2" xfId="894"/>
    <cellStyle name="Comma 3 2 2 2 2 7 2 2" xfId="895"/>
    <cellStyle name="Comma 3 2 2 2 2 7 2 2 2" xfId="31090"/>
    <cellStyle name="Comma 3 2 2 2 2 7 2 3" xfId="31089"/>
    <cellStyle name="Comma 3 2 2 2 2 7 3" xfId="896"/>
    <cellStyle name="Comma 3 2 2 2 2 7 3 2" xfId="31091"/>
    <cellStyle name="Comma 3 2 2 2 2 7 4" xfId="31088"/>
    <cellStyle name="Comma 3 2 2 2 2 8" xfId="897"/>
    <cellStyle name="Comma 3 2 2 2 2 8 2" xfId="898"/>
    <cellStyle name="Comma 3 2 2 2 2 8 2 2" xfId="899"/>
    <cellStyle name="Comma 3 2 2 2 2 8 2 2 2" xfId="31094"/>
    <cellStyle name="Comma 3 2 2 2 2 8 2 3" xfId="31093"/>
    <cellStyle name="Comma 3 2 2 2 2 8 3" xfId="900"/>
    <cellStyle name="Comma 3 2 2 2 2 8 3 2" xfId="31095"/>
    <cellStyle name="Comma 3 2 2 2 2 8 4" xfId="31092"/>
    <cellStyle name="Comma 3 2 2 2 2 9" xfId="901"/>
    <cellStyle name="Comma 3 2 2 2 2 9 2" xfId="902"/>
    <cellStyle name="Comma 3 2 2 2 2 9 2 2" xfId="903"/>
    <cellStyle name="Comma 3 2 2 2 2 9 2 2 2" xfId="31098"/>
    <cellStyle name="Comma 3 2 2 2 2 9 2 3" xfId="31097"/>
    <cellStyle name="Comma 3 2 2 2 2 9 3" xfId="904"/>
    <cellStyle name="Comma 3 2 2 2 2 9 3 2" xfId="31099"/>
    <cellStyle name="Comma 3 2 2 2 2 9 4" xfId="31096"/>
    <cellStyle name="Comma 3 2 2 2 3" xfId="905"/>
    <cellStyle name="Comma 3 2 2 2 3 2" xfId="906"/>
    <cellStyle name="Comma 3 2 2 2 3 2 2" xfId="907"/>
    <cellStyle name="Comma 3 2 2 2 3 2 2 2" xfId="908"/>
    <cellStyle name="Comma 3 2 2 2 3 2 2 2 2" xfId="31103"/>
    <cellStyle name="Comma 3 2 2 2 3 2 2 3" xfId="31102"/>
    <cellStyle name="Comma 3 2 2 2 3 2 3" xfId="909"/>
    <cellStyle name="Comma 3 2 2 2 3 2 3 2" xfId="31104"/>
    <cellStyle name="Comma 3 2 2 2 3 2 4" xfId="31101"/>
    <cellStyle name="Comma 3 2 2 2 3 3" xfId="910"/>
    <cellStyle name="Comma 3 2 2 2 3 3 2" xfId="911"/>
    <cellStyle name="Comma 3 2 2 2 3 3 2 2" xfId="912"/>
    <cellStyle name="Comma 3 2 2 2 3 3 2 2 2" xfId="31107"/>
    <cellStyle name="Comma 3 2 2 2 3 3 2 3" xfId="31106"/>
    <cellStyle name="Comma 3 2 2 2 3 3 3" xfId="913"/>
    <cellStyle name="Comma 3 2 2 2 3 3 3 2" xfId="31108"/>
    <cellStyle name="Comma 3 2 2 2 3 3 4" xfId="31105"/>
    <cellStyle name="Comma 3 2 2 2 3 4" xfId="914"/>
    <cellStyle name="Comma 3 2 2 2 3 4 2" xfId="915"/>
    <cellStyle name="Comma 3 2 2 2 3 4 2 2" xfId="916"/>
    <cellStyle name="Comma 3 2 2 2 3 4 2 2 2" xfId="31111"/>
    <cellStyle name="Comma 3 2 2 2 3 4 2 3" xfId="31110"/>
    <cellStyle name="Comma 3 2 2 2 3 4 3" xfId="917"/>
    <cellStyle name="Comma 3 2 2 2 3 4 3 2" xfId="31112"/>
    <cellStyle name="Comma 3 2 2 2 3 4 4" xfId="31109"/>
    <cellStyle name="Comma 3 2 2 2 3 5" xfId="918"/>
    <cellStyle name="Comma 3 2 2 2 3 5 2" xfId="919"/>
    <cellStyle name="Comma 3 2 2 2 3 5 2 2" xfId="31114"/>
    <cellStyle name="Comma 3 2 2 2 3 5 3" xfId="31113"/>
    <cellStyle name="Comma 3 2 2 2 3 6" xfId="920"/>
    <cellStyle name="Comma 3 2 2 2 3 6 2" xfId="31115"/>
    <cellStyle name="Comma 3 2 2 2 3 7" xfId="31100"/>
    <cellStyle name="Comma 3 2 2 2 4" xfId="921"/>
    <cellStyle name="Comma 3 2 2 2 4 2" xfId="922"/>
    <cellStyle name="Comma 3 2 2 2 4 2 2" xfId="923"/>
    <cellStyle name="Comma 3 2 2 2 4 2 2 2" xfId="924"/>
    <cellStyle name="Comma 3 2 2 2 4 2 2 2 2" xfId="31119"/>
    <cellStyle name="Comma 3 2 2 2 4 2 2 3" xfId="31118"/>
    <cellStyle name="Comma 3 2 2 2 4 2 3" xfId="925"/>
    <cellStyle name="Comma 3 2 2 2 4 2 3 2" xfId="31120"/>
    <cellStyle name="Comma 3 2 2 2 4 2 4" xfId="31117"/>
    <cellStyle name="Comma 3 2 2 2 4 3" xfId="926"/>
    <cellStyle name="Comma 3 2 2 2 4 3 2" xfId="927"/>
    <cellStyle name="Comma 3 2 2 2 4 3 2 2" xfId="928"/>
    <cellStyle name="Comma 3 2 2 2 4 3 2 2 2" xfId="31123"/>
    <cellStyle name="Comma 3 2 2 2 4 3 2 3" xfId="31122"/>
    <cellStyle name="Comma 3 2 2 2 4 3 3" xfId="929"/>
    <cellStyle name="Comma 3 2 2 2 4 3 3 2" xfId="31124"/>
    <cellStyle name="Comma 3 2 2 2 4 3 4" xfId="31121"/>
    <cellStyle name="Comma 3 2 2 2 4 4" xfId="930"/>
    <cellStyle name="Comma 3 2 2 2 4 4 2" xfId="931"/>
    <cellStyle name="Comma 3 2 2 2 4 4 2 2" xfId="932"/>
    <cellStyle name="Comma 3 2 2 2 4 4 2 2 2" xfId="31127"/>
    <cellStyle name="Comma 3 2 2 2 4 4 2 3" xfId="31126"/>
    <cellStyle name="Comma 3 2 2 2 4 4 3" xfId="933"/>
    <cellStyle name="Comma 3 2 2 2 4 4 3 2" xfId="31128"/>
    <cellStyle name="Comma 3 2 2 2 4 4 4" xfId="31125"/>
    <cellStyle name="Comma 3 2 2 2 4 5" xfId="934"/>
    <cellStyle name="Comma 3 2 2 2 4 5 2" xfId="935"/>
    <cellStyle name="Comma 3 2 2 2 4 5 2 2" xfId="31130"/>
    <cellStyle name="Comma 3 2 2 2 4 5 3" xfId="31129"/>
    <cellStyle name="Comma 3 2 2 2 4 6" xfId="936"/>
    <cellStyle name="Comma 3 2 2 2 4 6 2" xfId="31131"/>
    <cellStyle name="Comma 3 2 2 2 4 7" xfId="31116"/>
    <cellStyle name="Comma 3 2 2 2 5" xfId="937"/>
    <cellStyle name="Comma 3 2 2 2 5 2" xfId="938"/>
    <cellStyle name="Comma 3 2 2 2 5 2 2" xfId="939"/>
    <cellStyle name="Comma 3 2 2 2 5 2 2 2" xfId="940"/>
    <cellStyle name="Comma 3 2 2 2 5 2 2 2 2" xfId="31135"/>
    <cellStyle name="Comma 3 2 2 2 5 2 2 3" xfId="31134"/>
    <cellStyle name="Comma 3 2 2 2 5 2 3" xfId="941"/>
    <cellStyle name="Comma 3 2 2 2 5 2 3 2" xfId="31136"/>
    <cellStyle name="Comma 3 2 2 2 5 2 4" xfId="31133"/>
    <cellStyle name="Comma 3 2 2 2 5 3" xfId="942"/>
    <cellStyle name="Comma 3 2 2 2 5 3 2" xfId="943"/>
    <cellStyle name="Comma 3 2 2 2 5 3 2 2" xfId="944"/>
    <cellStyle name="Comma 3 2 2 2 5 3 2 2 2" xfId="31139"/>
    <cellStyle name="Comma 3 2 2 2 5 3 2 3" xfId="31138"/>
    <cellStyle name="Comma 3 2 2 2 5 3 3" xfId="945"/>
    <cellStyle name="Comma 3 2 2 2 5 3 3 2" xfId="31140"/>
    <cellStyle name="Comma 3 2 2 2 5 3 4" xfId="31137"/>
    <cellStyle name="Comma 3 2 2 2 5 4" xfId="946"/>
    <cellStyle name="Comma 3 2 2 2 5 4 2" xfId="947"/>
    <cellStyle name="Comma 3 2 2 2 5 4 2 2" xfId="31142"/>
    <cellStyle name="Comma 3 2 2 2 5 4 3" xfId="31141"/>
    <cellStyle name="Comma 3 2 2 2 5 5" xfId="948"/>
    <cellStyle name="Comma 3 2 2 2 5 5 2" xfId="31143"/>
    <cellStyle name="Comma 3 2 2 2 5 6" xfId="31132"/>
    <cellStyle name="Comma 3 2 2 2 6" xfId="949"/>
    <cellStyle name="Comma 3 2 2 2 6 2" xfId="950"/>
    <cellStyle name="Comma 3 2 2 2 6 2 2" xfId="951"/>
    <cellStyle name="Comma 3 2 2 2 6 2 2 2" xfId="31146"/>
    <cellStyle name="Comma 3 2 2 2 6 2 3" xfId="31145"/>
    <cellStyle name="Comma 3 2 2 2 6 3" xfId="952"/>
    <cellStyle name="Comma 3 2 2 2 6 3 2" xfId="31147"/>
    <cellStyle name="Comma 3 2 2 2 6 4" xfId="31144"/>
    <cellStyle name="Comma 3 2 2 2 7" xfId="953"/>
    <cellStyle name="Comma 3 2 2 2 7 2" xfId="954"/>
    <cellStyle name="Comma 3 2 2 2 7 2 2" xfId="955"/>
    <cellStyle name="Comma 3 2 2 2 7 2 2 2" xfId="31150"/>
    <cellStyle name="Comma 3 2 2 2 7 2 3" xfId="31149"/>
    <cellStyle name="Comma 3 2 2 2 7 3" xfId="956"/>
    <cellStyle name="Comma 3 2 2 2 7 3 2" xfId="31151"/>
    <cellStyle name="Comma 3 2 2 2 7 4" xfId="31148"/>
    <cellStyle name="Comma 3 2 2 2 8" xfId="957"/>
    <cellStyle name="Comma 3 2 2 2 8 2" xfId="958"/>
    <cellStyle name="Comma 3 2 2 2 8 2 2" xfId="959"/>
    <cellStyle name="Comma 3 2 2 2 8 2 2 2" xfId="31154"/>
    <cellStyle name="Comma 3 2 2 2 8 2 3" xfId="31153"/>
    <cellStyle name="Comma 3 2 2 2 8 3" xfId="960"/>
    <cellStyle name="Comma 3 2 2 2 8 3 2" xfId="31155"/>
    <cellStyle name="Comma 3 2 2 2 8 4" xfId="31152"/>
    <cellStyle name="Comma 3 2 2 2 9" xfId="961"/>
    <cellStyle name="Comma 3 2 2 2 9 2" xfId="962"/>
    <cellStyle name="Comma 3 2 2 2 9 2 2" xfId="963"/>
    <cellStyle name="Comma 3 2 2 2 9 2 2 2" xfId="31158"/>
    <cellStyle name="Comma 3 2 2 2 9 2 3" xfId="31157"/>
    <cellStyle name="Comma 3 2 2 2 9 3" xfId="964"/>
    <cellStyle name="Comma 3 2 2 2 9 3 2" xfId="31159"/>
    <cellStyle name="Comma 3 2 2 2 9 4" xfId="31156"/>
    <cellStyle name="Comma 3 2 2 3" xfId="965"/>
    <cellStyle name="Comma 3 2 2 3 10" xfId="966"/>
    <cellStyle name="Comma 3 2 2 3 10 2" xfId="967"/>
    <cellStyle name="Comma 3 2 2 3 10 2 2" xfId="31162"/>
    <cellStyle name="Comma 3 2 2 3 10 3" xfId="31161"/>
    <cellStyle name="Comma 3 2 2 3 11" xfId="968"/>
    <cellStyle name="Comma 3 2 2 3 11 2" xfId="31163"/>
    <cellStyle name="Comma 3 2 2 3 12" xfId="31160"/>
    <cellStyle name="Comma 3 2 2 3 2" xfId="969"/>
    <cellStyle name="Comma 3 2 2 3 2 2" xfId="970"/>
    <cellStyle name="Comma 3 2 2 3 2 2 2" xfId="971"/>
    <cellStyle name="Comma 3 2 2 3 2 2 2 2" xfId="972"/>
    <cellStyle name="Comma 3 2 2 3 2 2 2 2 2" xfId="31167"/>
    <cellStyle name="Comma 3 2 2 3 2 2 2 3" xfId="31166"/>
    <cellStyle name="Comma 3 2 2 3 2 2 3" xfId="973"/>
    <cellStyle name="Comma 3 2 2 3 2 2 3 2" xfId="31168"/>
    <cellStyle name="Comma 3 2 2 3 2 2 4" xfId="31165"/>
    <cellStyle name="Comma 3 2 2 3 2 3" xfId="974"/>
    <cellStyle name="Comma 3 2 2 3 2 3 2" xfId="975"/>
    <cellStyle name="Comma 3 2 2 3 2 3 2 2" xfId="976"/>
    <cellStyle name="Comma 3 2 2 3 2 3 2 2 2" xfId="31171"/>
    <cellStyle name="Comma 3 2 2 3 2 3 2 3" xfId="31170"/>
    <cellStyle name="Comma 3 2 2 3 2 3 3" xfId="977"/>
    <cellStyle name="Comma 3 2 2 3 2 3 3 2" xfId="31172"/>
    <cellStyle name="Comma 3 2 2 3 2 3 4" xfId="31169"/>
    <cellStyle name="Comma 3 2 2 3 2 4" xfId="978"/>
    <cellStyle name="Comma 3 2 2 3 2 4 2" xfId="979"/>
    <cellStyle name="Comma 3 2 2 3 2 4 2 2" xfId="980"/>
    <cellStyle name="Comma 3 2 2 3 2 4 2 2 2" xfId="31175"/>
    <cellStyle name="Comma 3 2 2 3 2 4 2 3" xfId="31174"/>
    <cellStyle name="Comma 3 2 2 3 2 4 3" xfId="981"/>
    <cellStyle name="Comma 3 2 2 3 2 4 3 2" xfId="31176"/>
    <cellStyle name="Comma 3 2 2 3 2 4 4" xfId="31173"/>
    <cellStyle name="Comma 3 2 2 3 2 5" xfId="982"/>
    <cellStyle name="Comma 3 2 2 3 2 5 2" xfId="983"/>
    <cellStyle name="Comma 3 2 2 3 2 5 2 2" xfId="31178"/>
    <cellStyle name="Comma 3 2 2 3 2 5 3" xfId="31177"/>
    <cellStyle name="Comma 3 2 2 3 2 6" xfId="984"/>
    <cellStyle name="Comma 3 2 2 3 2 6 2" xfId="31179"/>
    <cellStyle name="Comma 3 2 2 3 2 7" xfId="31164"/>
    <cellStyle name="Comma 3 2 2 3 3" xfId="985"/>
    <cellStyle name="Comma 3 2 2 3 3 2" xfId="986"/>
    <cellStyle name="Comma 3 2 2 3 3 2 2" xfId="987"/>
    <cellStyle name="Comma 3 2 2 3 3 2 2 2" xfId="988"/>
    <cellStyle name="Comma 3 2 2 3 3 2 2 2 2" xfId="31183"/>
    <cellStyle name="Comma 3 2 2 3 3 2 2 3" xfId="31182"/>
    <cellStyle name="Comma 3 2 2 3 3 2 3" xfId="989"/>
    <cellStyle name="Comma 3 2 2 3 3 2 3 2" xfId="31184"/>
    <cellStyle name="Comma 3 2 2 3 3 2 4" xfId="31181"/>
    <cellStyle name="Comma 3 2 2 3 3 3" xfId="990"/>
    <cellStyle name="Comma 3 2 2 3 3 3 2" xfId="991"/>
    <cellStyle name="Comma 3 2 2 3 3 3 2 2" xfId="992"/>
    <cellStyle name="Comma 3 2 2 3 3 3 2 2 2" xfId="31187"/>
    <cellStyle name="Comma 3 2 2 3 3 3 2 3" xfId="31186"/>
    <cellStyle name="Comma 3 2 2 3 3 3 3" xfId="993"/>
    <cellStyle name="Comma 3 2 2 3 3 3 3 2" xfId="31188"/>
    <cellStyle name="Comma 3 2 2 3 3 3 4" xfId="31185"/>
    <cellStyle name="Comma 3 2 2 3 3 4" xfId="994"/>
    <cellStyle name="Comma 3 2 2 3 3 4 2" xfId="995"/>
    <cellStyle name="Comma 3 2 2 3 3 4 2 2" xfId="996"/>
    <cellStyle name="Comma 3 2 2 3 3 4 2 2 2" xfId="31191"/>
    <cellStyle name="Comma 3 2 2 3 3 4 2 3" xfId="31190"/>
    <cellStyle name="Comma 3 2 2 3 3 4 3" xfId="997"/>
    <cellStyle name="Comma 3 2 2 3 3 4 3 2" xfId="31192"/>
    <cellStyle name="Comma 3 2 2 3 3 4 4" xfId="31189"/>
    <cellStyle name="Comma 3 2 2 3 3 5" xfId="998"/>
    <cellStyle name="Comma 3 2 2 3 3 5 2" xfId="999"/>
    <cellStyle name="Comma 3 2 2 3 3 5 2 2" xfId="31194"/>
    <cellStyle name="Comma 3 2 2 3 3 5 3" xfId="31193"/>
    <cellStyle name="Comma 3 2 2 3 3 6" xfId="1000"/>
    <cellStyle name="Comma 3 2 2 3 3 6 2" xfId="31195"/>
    <cellStyle name="Comma 3 2 2 3 3 7" xfId="31180"/>
    <cellStyle name="Comma 3 2 2 3 4" xfId="1001"/>
    <cellStyle name="Comma 3 2 2 3 4 2" xfId="1002"/>
    <cellStyle name="Comma 3 2 2 3 4 2 2" xfId="1003"/>
    <cellStyle name="Comma 3 2 2 3 4 2 2 2" xfId="1004"/>
    <cellStyle name="Comma 3 2 2 3 4 2 2 2 2" xfId="31199"/>
    <cellStyle name="Comma 3 2 2 3 4 2 2 3" xfId="31198"/>
    <cellStyle name="Comma 3 2 2 3 4 2 3" xfId="1005"/>
    <cellStyle name="Comma 3 2 2 3 4 2 3 2" xfId="31200"/>
    <cellStyle name="Comma 3 2 2 3 4 2 4" xfId="31197"/>
    <cellStyle name="Comma 3 2 2 3 4 3" xfId="1006"/>
    <cellStyle name="Comma 3 2 2 3 4 3 2" xfId="1007"/>
    <cellStyle name="Comma 3 2 2 3 4 3 2 2" xfId="1008"/>
    <cellStyle name="Comma 3 2 2 3 4 3 2 2 2" xfId="31203"/>
    <cellStyle name="Comma 3 2 2 3 4 3 2 3" xfId="31202"/>
    <cellStyle name="Comma 3 2 2 3 4 3 3" xfId="1009"/>
    <cellStyle name="Comma 3 2 2 3 4 3 3 2" xfId="31204"/>
    <cellStyle name="Comma 3 2 2 3 4 3 4" xfId="31201"/>
    <cellStyle name="Comma 3 2 2 3 4 4" xfId="1010"/>
    <cellStyle name="Comma 3 2 2 3 4 4 2" xfId="1011"/>
    <cellStyle name="Comma 3 2 2 3 4 4 2 2" xfId="31206"/>
    <cellStyle name="Comma 3 2 2 3 4 4 3" xfId="31205"/>
    <cellStyle name="Comma 3 2 2 3 4 5" xfId="1012"/>
    <cellStyle name="Comma 3 2 2 3 4 5 2" xfId="31207"/>
    <cellStyle name="Comma 3 2 2 3 4 6" xfId="31196"/>
    <cellStyle name="Comma 3 2 2 3 5" xfId="1013"/>
    <cellStyle name="Comma 3 2 2 3 5 2" xfId="1014"/>
    <cellStyle name="Comma 3 2 2 3 5 2 2" xfId="1015"/>
    <cellStyle name="Comma 3 2 2 3 5 2 2 2" xfId="31210"/>
    <cellStyle name="Comma 3 2 2 3 5 2 3" xfId="31209"/>
    <cellStyle name="Comma 3 2 2 3 5 3" xfId="1016"/>
    <cellStyle name="Comma 3 2 2 3 5 3 2" xfId="31211"/>
    <cellStyle name="Comma 3 2 2 3 5 4" xfId="31208"/>
    <cellStyle name="Comma 3 2 2 3 6" xfId="1017"/>
    <cellStyle name="Comma 3 2 2 3 6 2" xfId="1018"/>
    <cellStyle name="Comma 3 2 2 3 6 2 2" xfId="1019"/>
    <cellStyle name="Comma 3 2 2 3 6 2 2 2" xfId="31214"/>
    <cellStyle name="Comma 3 2 2 3 6 2 3" xfId="31213"/>
    <cellStyle name="Comma 3 2 2 3 6 3" xfId="1020"/>
    <cellStyle name="Comma 3 2 2 3 6 3 2" xfId="31215"/>
    <cellStyle name="Comma 3 2 2 3 6 4" xfId="31212"/>
    <cellStyle name="Comma 3 2 2 3 7" xfId="1021"/>
    <cellStyle name="Comma 3 2 2 3 7 2" xfId="1022"/>
    <cellStyle name="Comma 3 2 2 3 7 2 2" xfId="1023"/>
    <cellStyle name="Comma 3 2 2 3 7 2 2 2" xfId="31218"/>
    <cellStyle name="Comma 3 2 2 3 7 2 3" xfId="31217"/>
    <cellStyle name="Comma 3 2 2 3 7 3" xfId="1024"/>
    <cellStyle name="Comma 3 2 2 3 7 3 2" xfId="31219"/>
    <cellStyle name="Comma 3 2 2 3 7 4" xfId="31216"/>
    <cellStyle name="Comma 3 2 2 3 8" xfId="1025"/>
    <cellStyle name="Comma 3 2 2 3 8 2" xfId="1026"/>
    <cellStyle name="Comma 3 2 2 3 8 2 2" xfId="1027"/>
    <cellStyle name="Comma 3 2 2 3 8 2 2 2" xfId="31222"/>
    <cellStyle name="Comma 3 2 2 3 8 2 3" xfId="31221"/>
    <cellStyle name="Comma 3 2 2 3 8 3" xfId="1028"/>
    <cellStyle name="Comma 3 2 2 3 8 3 2" xfId="31223"/>
    <cellStyle name="Comma 3 2 2 3 8 4" xfId="31220"/>
    <cellStyle name="Comma 3 2 2 3 9" xfId="1029"/>
    <cellStyle name="Comma 3 2 2 3 9 2" xfId="1030"/>
    <cellStyle name="Comma 3 2 2 3 9 2 2" xfId="1031"/>
    <cellStyle name="Comma 3 2 2 3 9 2 2 2" xfId="31226"/>
    <cellStyle name="Comma 3 2 2 3 9 2 3" xfId="31225"/>
    <cellStyle name="Comma 3 2 2 3 9 3" xfId="1032"/>
    <cellStyle name="Comma 3 2 2 3 9 3 2" xfId="31227"/>
    <cellStyle name="Comma 3 2 2 3 9 4" xfId="31224"/>
    <cellStyle name="Comma 3 2 2 4" xfId="1033"/>
    <cellStyle name="Comma 3 2 2 4 2" xfId="1034"/>
    <cellStyle name="Comma 3 2 2 4 2 2" xfId="1035"/>
    <cellStyle name="Comma 3 2 2 4 2 2 2" xfId="1036"/>
    <cellStyle name="Comma 3 2 2 4 2 2 2 2" xfId="31231"/>
    <cellStyle name="Comma 3 2 2 4 2 2 3" xfId="31230"/>
    <cellStyle name="Comma 3 2 2 4 2 3" xfId="1037"/>
    <cellStyle name="Comma 3 2 2 4 2 3 2" xfId="31232"/>
    <cellStyle name="Comma 3 2 2 4 2 4" xfId="31229"/>
    <cellStyle name="Comma 3 2 2 4 3" xfId="1038"/>
    <cellStyle name="Comma 3 2 2 4 3 2" xfId="1039"/>
    <cellStyle name="Comma 3 2 2 4 3 2 2" xfId="1040"/>
    <cellStyle name="Comma 3 2 2 4 3 2 2 2" xfId="31235"/>
    <cellStyle name="Comma 3 2 2 4 3 2 3" xfId="31234"/>
    <cellStyle name="Comma 3 2 2 4 3 3" xfId="1041"/>
    <cellStyle name="Comma 3 2 2 4 3 3 2" xfId="31236"/>
    <cellStyle name="Comma 3 2 2 4 3 4" xfId="31233"/>
    <cellStyle name="Comma 3 2 2 4 4" xfId="1042"/>
    <cellStyle name="Comma 3 2 2 4 4 2" xfId="1043"/>
    <cellStyle name="Comma 3 2 2 4 4 2 2" xfId="1044"/>
    <cellStyle name="Comma 3 2 2 4 4 2 2 2" xfId="31239"/>
    <cellStyle name="Comma 3 2 2 4 4 2 3" xfId="31238"/>
    <cellStyle name="Comma 3 2 2 4 4 3" xfId="1045"/>
    <cellStyle name="Comma 3 2 2 4 4 3 2" xfId="31240"/>
    <cellStyle name="Comma 3 2 2 4 4 4" xfId="31237"/>
    <cellStyle name="Comma 3 2 2 4 5" xfId="1046"/>
    <cellStyle name="Comma 3 2 2 4 5 2" xfId="1047"/>
    <cellStyle name="Comma 3 2 2 4 5 2 2" xfId="31242"/>
    <cellStyle name="Comma 3 2 2 4 5 3" xfId="31241"/>
    <cellStyle name="Comma 3 2 2 4 6" xfId="1048"/>
    <cellStyle name="Comma 3 2 2 4 6 2" xfId="31243"/>
    <cellStyle name="Comma 3 2 2 4 7" xfId="31228"/>
    <cellStyle name="Comma 3 2 2 5" xfId="1049"/>
    <cellStyle name="Comma 3 2 2 5 2" xfId="1050"/>
    <cellStyle name="Comma 3 2 2 5 2 2" xfId="1051"/>
    <cellStyle name="Comma 3 2 2 5 2 2 2" xfId="1052"/>
    <cellStyle name="Comma 3 2 2 5 2 2 2 2" xfId="31247"/>
    <cellStyle name="Comma 3 2 2 5 2 2 3" xfId="31246"/>
    <cellStyle name="Comma 3 2 2 5 2 3" xfId="1053"/>
    <cellStyle name="Comma 3 2 2 5 2 3 2" xfId="31248"/>
    <cellStyle name="Comma 3 2 2 5 2 4" xfId="31245"/>
    <cellStyle name="Comma 3 2 2 5 3" xfId="1054"/>
    <cellStyle name="Comma 3 2 2 5 3 2" xfId="1055"/>
    <cellStyle name="Comma 3 2 2 5 3 2 2" xfId="1056"/>
    <cellStyle name="Comma 3 2 2 5 3 2 2 2" xfId="31251"/>
    <cellStyle name="Comma 3 2 2 5 3 2 3" xfId="31250"/>
    <cellStyle name="Comma 3 2 2 5 3 3" xfId="1057"/>
    <cellStyle name="Comma 3 2 2 5 3 3 2" xfId="31252"/>
    <cellStyle name="Comma 3 2 2 5 3 4" xfId="31249"/>
    <cellStyle name="Comma 3 2 2 5 4" xfId="1058"/>
    <cellStyle name="Comma 3 2 2 5 4 2" xfId="1059"/>
    <cellStyle name="Comma 3 2 2 5 4 2 2" xfId="1060"/>
    <cellStyle name="Comma 3 2 2 5 4 2 2 2" xfId="31255"/>
    <cellStyle name="Comma 3 2 2 5 4 2 3" xfId="31254"/>
    <cellStyle name="Comma 3 2 2 5 4 3" xfId="1061"/>
    <cellStyle name="Comma 3 2 2 5 4 3 2" xfId="31256"/>
    <cellStyle name="Comma 3 2 2 5 4 4" xfId="31253"/>
    <cellStyle name="Comma 3 2 2 5 5" xfId="1062"/>
    <cellStyle name="Comma 3 2 2 5 5 2" xfId="1063"/>
    <cellStyle name="Comma 3 2 2 5 5 2 2" xfId="31258"/>
    <cellStyle name="Comma 3 2 2 5 5 3" xfId="31257"/>
    <cellStyle name="Comma 3 2 2 5 6" xfId="1064"/>
    <cellStyle name="Comma 3 2 2 5 6 2" xfId="31259"/>
    <cellStyle name="Comma 3 2 2 5 7" xfId="31244"/>
    <cellStyle name="Comma 3 2 2 6" xfId="1065"/>
    <cellStyle name="Comma 3 2 2 6 2" xfId="1066"/>
    <cellStyle name="Comma 3 2 2 6 2 2" xfId="1067"/>
    <cellStyle name="Comma 3 2 2 6 2 2 2" xfId="1068"/>
    <cellStyle name="Comma 3 2 2 6 2 2 2 2" xfId="31263"/>
    <cellStyle name="Comma 3 2 2 6 2 2 3" xfId="31262"/>
    <cellStyle name="Comma 3 2 2 6 2 3" xfId="1069"/>
    <cellStyle name="Comma 3 2 2 6 2 3 2" xfId="31264"/>
    <cellStyle name="Comma 3 2 2 6 2 4" xfId="31261"/>
    <cellStyle name="Comma 3 2 2 6 3" xfId="1070"/>
    <cellStyle name="Comma 3 2 2 6 3 2" xfId="1071"/>
    <cellStyle name="Comma 3 2 2 6 3 2 2" xfId="1072"/>
    <cellStyle name="Comma 3 2 2 6 3 2 2 2" xfId="31267"/>
    <cellStyle name="Comma 3 2 2 6 3 2 3" xfId="31266"/>
    <cellStyle name="Comma 3 2 2 6 3 3" xfId="1073"/>
    <cellStyle name="Comma 3 2 2 6 3 3 2" xfId="31268"/>
    <cellStyle name="Comma 3 2 2 6 3 4" xfId="31265"/>
    <cellStyle name="Comma 3 2 2 6 4" xfId="1074"/>
    <cellStyle name="Comma 3 2 2 6 4 2" xfId="1075"/>
    <cellStyle name="Comma 3 2 2 6 4 2 2" xfId="31270"/>
    <cellStyle name="Comma 3 2 2 6 4 3" xfId="31269"/>
    <cellStyle name="Comma 3 2 2 6 5" xfId="1076"/>
    <cellStyle name="Comma 3 2 2 6 5 2" xfId="31271"/>
    <cellStyle name="Comma 3 2 2 6 6" xfId="31260"/>
    <cellStyle name="Comma 3 2 2 7" xfId="1077"/>
    <cellStyle name="Comma 3 2 2 7 2" xfId="1078"/>
    <cellStyle name="Comma 3 2 2 7 2 2" xfId="1079"/>
    <cellStyle name="Comma 3 2 2 7 2 2 2" xfId="31274"/>
    <cellStyle name="Comma 3 2 2 7 2 3" xfId="31273"/>
    <cellStyle name="Comma 3 2 2 7 3" xfId="1080"/>
    <cellStyle name="Comma 3 2 2 7 3 2" xfId="31275"/>
    <cellStyle name="Comma 3 2 2 7 4" xfId="31272"/>
    <cellStyle name="Comma 3 2 2 8" xfId="1081"/>
    <cellStyle name="Comma 3 2 2 8 2" xfId="1082"/>
    <cellStyle name="Comma 3 2 2 8 2 2" xfId="1083"/>
    <cellStyle name="Comma 3 2 2 8 2 2 2" xfId="31278"/>
    <cellStyle name="Comma 3 2 2 8 2 3" xfId="31277"/>
    <cellStyle name="Comma 3 2 2 8 3" xfId="1084"/>
    <cellStyle name="Comma 3 2 2 8 3 2" xfId="31279"/>
    <cellStyle name="Comma 3 2 2 8 4" xfId="31276"/>
    <cellStyle name="Comma 3 2 2 9" xfId="1085"/>
    <cellStyle name="Comma 3 2 2 9 2" xfId="1086"/>
    <cellStyle name="Comma 3 2 2 9 2 2" xfId="1087"/>
    <cellStyle name="Comma 3 2 2 9 2 2 2" xfId="31282"/>
    <cellStyle name="Comma 3 2 2 9 2 3" xfId="31281"/>
    <cellStyle name="Comma 3 2 2 9 3" xfId="1088"/>
    <cellStyle name="Comma 3 2 2 9 3 2" xfId="31283"/>
    <cellStyle name="Comma 3 2 2 9 4" xfId="31280"/>
    <cellStyle name="Comma 3 2 3" xfId="1089"/>
    <cellStyle name="Comma 3 2 3 10" xfId="1090"/>
    <cellStyle name="Comma 3 2 3 10 2" xfId="1091"/>
    <cellStyle name="Comma 3 2 3 10 2 2" xfId="1092"/>
    <cellStyle name="Comma 3 2 3 10 2 2 2" xfId="31287"/>
    <cellStyle name="Comma 3 2 3 10 2 3" xfId="31286"/>
    <cellStyle name="Comma 3 2 3 10 3" xfId="1093"/>
    <cellStyle name="Comma 3 2 3 10 3 2" xfId="31288"/>
    <cellStyle name="Comma 3 2 3 10 4" xfId="31285"/>
    <cellStyle name="Comma 3 2 3 11" xfId="1094"/>
    <cellStyle name="Comma 3 2 3 11 2" xfId="1095"/>
    <cellStyle name="Comma 3 2 3 11 2 2" xfId="31290"/>
    <cellStyle name="Comma 3 2 3 11 3" xfId="31289"/>
    <cellStyle name="Comma 3 2 3 12" xfId="1096"/>
    <cellStyle name="Comma 3 2 3 12 2" xfId="31291"/>
    <cellStyle name="Comma 3 2 3 13" xfId="1097"/>
    <cellStyle name="Comma 3 2 3 13 2" xfId="31292"/>
    <cellStyle name="Comma 3 2 3 14" xfId="31284"/>
    <cellStyle name="Comma 3 2 3 2" xfId="1098"/>
    <cellStyle name="Comma 3 2 3 2 10" xfId="1099"/>
    <cellStyle name="Comma 3 2 3 2 10 2" xfId="1100"/>
    <cellStyle name="Comma 3 2 3 2 10 2 2" xfId="31295"/>
    <cellStyle name="Comma 3 2 3 2 10 3" xfId="31294"/>
    <cellStyle name="Comma 3 2 3 2 11" xfId="1101"/>
    <cellStyle name="Comma 3 2 3 2 11 2" xfId="31296"/>
    <cellStyle name="Comma 3 2 3 2 12" xfId="31293"/>
    <cellStyle name="Comma 3 2 3 2 2" xfId="1102"/>
    <cellStyle name="Comma 3 2 3 2 2 2" xfId="1103"/>
    <cellStyle name="Comma 3 2 3 2 2 2 2" xfId="1104"/>
    <cellStyle name="Comma 3 2 3 2 2 2 2 2" xfId="1105"/>
    <cellStyle name="Comma 3 2 3 2 2 2 2 2 2" xfId="31300"/>
    <cellStyle name="Comma 3 2 3 2 2 2 2 3" xfId="31299"/>
    <cellStyle name="Comma 3 2 3 2 2 2 3" xfId="1106"/>
    <cellStyle name="Comma 3 2 3 2 2 2 3 2" xfId="31301"/>
    <cellStyle name="Comma 3 2 3 2 2 2 4" xfId="31298"/>
    <cellStyle name="Comma 3 2 3 2 2 3" xfId="1107"/>
    <cellStyle name="Comma 3 2 3 2 2 3 2" xfId="1108"/>
    <cellStyle name="Comma 3 2 3 2 2 3 2 2" xfId="1109"/>
    <cellStyle name="Comma 3 2 3 2 2 3 2 2 2" xfId="31304"/>
    <cellStyle name="Comma 3 2 3 2 2 3 2 3" xfId="31303"/>
    <cellStyle name="Comma 3 2 3 2 2 3 3" xfId="1110"/>
    <cellStyle name="Comma 3 2 3 2 2 3 3 2" xfId="31305"/>
    <cellStyle name="Comma 3 2 3 2 2 3 4" xfId="31302"/>
    <cellStyle name="Comma 3 2 3 2 2 4" xfId="1111"/>
    <cellStyle name="Comma 3 2 3 2 2 4 2" xfId="1112"/>
    <cellStyle name="Comma 3 2 3 2 2 4 2 2" xfId="1113"/>
    <cellStyle name="Comma 3 2 3 2 2 4 2 2 2" xfId="31308"/>
    <cellStyle name="Comma 3 2 3 2 2 4 2 3" xfId="31307"/>
    <cellStyle name="Comma 3 2 3 2 2 4 3" xfId="1114"/>
    <cellStyle name="Comma 3 2 3 2 2 4 3 2" xfId="31309"/>
    <cellStyle name="Comma 3 2 3 2 2 4 4" xfId="31306"/>
    <cellStyle name="Comma 3 2 3 2 2 5" xfId="1115"/>
    <cellStyle name="Comma 3 2 3 2 2 5 2" xfId="1116"/>
    <cellStyle name="Comma 3 2 3 2 2 5 2 2" xfId="31311"/>
    <cellStyle name="Comma 3 2 3 2 2 5 3" xfId="31310"/>
    <cellStyle name="Comma 3 2 3 2 2 6" xfId="1117"/>
    <cellStyle name="Comma 3 2 3 2 2 6 2" xfId="31312"/>
    <cellStyle name="Comma 3 2 3 2 2 7" xfId="31297"/>
    <cellStyle name="Comma 3 2 3 2 3" xfId="1118"/>
    <cellStyle name="Comma 3 2 3 2 3 2" xfId="1119"/>
    <cellStyle name="Comma 3 2 3 2 3 2 2" xfId="1120"/>
    <cellStyle name="Comma 3 2 3 2 3 2 2 2" xfId="1121"/>
    <cellStyle name="Comma 3 2 3 2 3 2 2 2 2" xfId="31316"/>
    <cellStyle name="Comma 3 2 3 2 3 2 2 3" xfId="31315"/>
    <cellStyle name="Comma 3 2 3 2 3 2 3" xfId="1122"/>
    <cellStyle name="Comma 3 2 3 2 3 2 3 2" xfId="31317"/>
    <cellStyle name="Comma 3 2 3 2 3 2 4" xfId="31314"/>
    <cellStyle name="Comma 3 2 3 2 3 3" xfId="1123"/>
    <cellStyle name="Comma 3 2 3 2 3 3 2" xfId="1124"/>
    <cellStyle name="Comma 3 2 3 2 3 3 2 2" xfId="1125"/>
    <cellStyle name="Comma 3 2 3 2 3 3 2 2 2" xfId="31320"/>
    <cellStyle name="Comma 3 2 3 2 3 3 2 3" xfId="31319"/>
    <cellStyle name="Comma 3 2 3 2 3 3 3" xfId="1126"/>
    <cellStyle name="Comma 3 2 3 2 3 3 3 2" xfId="31321"/>
    <cellStyle name="Comma 3 2 3 2 3 3 4" xfId="31318"/>
    <cellStyle name="Comma 3 2 3 2 3 4" xfId="1127"/>
    <cellStyle name="Comma 3 2 3 2 3 4 2" xfId="1128"/>
    <cellStyle name="Comma 3 2 3 2 3 4 2 2" xfId="1129"/>
    <cellStyle name="Comma 3 2 3 2 3 4 2 2 2" xfId="31324"/>
    <cellStyle name="Comma 3 2 3 2 3 4 2 3" xfId="31323"/>
    <cellStyle name="Comma 3 2 3 2 3 4 3" xfId="1130"/>
    <cellStyle name="Comma 3 2 3 2 3 4 3 2" xfId="31325"/>
    <cellStyle name="Comma 3 2 3 2 3 4 4" xfId="31322"/>
    <cellStyle name="Comma 3 2 3 2 3 5" xfId="1131"/>
    <cellStyle name="Comma 3 2 3 2 3 5 2" xfId="1132"/>
    <cellStyle name="Comma 3 2 3 2 3 5 2 2" xfId="31327"/>
    <cellStyle name="Comma 3 2 3 2 3 5 3" xfId="31326"/>
    <cellStyle name="Comma 3 2 3 2 3 6" xfId="1133"/>
    <cellStyle name="Comma 3 2 3 2 3 6 2" xfId="31328"/>
    <cellStyle name="Comma 3 2 3 2 3 7" xfId="31313"/>
    <cellStyle name="Comma 3 2 3 2 4" xfId="1134"/>
    <cellStyle name="Comma 3 2 3 2 4 2" xfId="1135"/>
    <cellStyle name="Comma 3 2 3 2 4 2 2" xfId="1136"/>
    <cellStyle name="Comma 3 2 3 2 4 2 2 2" xfId="1137"/>
    <cellStyle name="Comma 3 2 3 2 4 2 2 2 2" xfId="31332"/>
    <cellStyle name="Comma 3 2 3 2 4 2 2 3" xfId="31331"/>
    <cellStyle name="Comma 3 2 3 2 4 2 3" xfId="1138"/>
    <cellStyle name="Comma 3 2 3 2 4 2 3 2" xfId="31333"/>
    <cellStyle name="Comma 3 2 3 2 4 2 4" xfId="31330"/>
    <cellStyle name="Comma 3 2 3 2 4 3" xfId="1139"/>
    <cellStyle name="Comma 3 2 3 2 4 3 2" xfId="1140"/>
    <cellStyle name="Comma 3 2 3 2 4 3 2 2" xfId="1141"/>
    <cellStyle name="Comma 3 2 3 2 4 3 2 2 2" xfId="31336"/>
    <cellStyle name="Comma 3 2 3 2 4 3 2 3" xfId="31335"/>
    <cellStyle name="Comma 3 2 3 2 4 3 3" xfId="1142"/>
    <cellStyle name="Comma 3 2 3 2 4 3 3 2" xfId="31337"/>
    <cellStyle name="Comma 3 2 3 2 4 3 4" xfId="31334"/>
    <cellStyle name="Comma 3 2 3 2 4 4" xfId="1143"/>
    <cellStyle name="Comma 3 2 3 2 4 4 2" xfId="1144"/>
    <cellStyle name="Comma 3 2 3 2 4 4 2 2" xfId="31339"/>
    <cellStyle name="Comma 3 2 3 2 4 4 3" xfId="31338"/>
    <cellStyle name="Comma 3 2 3 2 4 5" xfId="1145"/>
    <cellStyle name="Comma 3 2 3 2 4 5 2" xfId="31340"/>
    <cellStyle name="Comma 3 2 3 2 4 6" xfId="31329"/>
    <cellStyle name="Comma 3 2 3 2 5" xfId="1146"/>
    <cellStyle name="Comma 3 2 3 2 5 2" xfId="1147"/>
    <cellStyle name="Comma 3 2 3 2 5 2 2" xfId="1148"/>
    <cellStyle name="Comma 3 2 3 2 5 2 2 2" xfId="31343"/>
    <cellStyle name="Comma 3 2 3 2 5 2 3" xfId="31342"/>
    <cellStyle name="Comma 3 2 3 2 5 3" xfId="1149"/>
    <cellStyle name="Comma 3 2 3 2 5 3 2" xfId="31344"/>
    <cellStyle name="Comma 3 2 3 2 5 4" xfId="31341"/>
    <cellStyle name="Comma 3 2 3 2 6" xfId="1150"/>
    <cellStyle name="Comma 3 2 3 2 6 2" xfId="1151"/>
    <cellStyle name="Comma 3 2 3 2 6 2 2" xfId="1152"/>
    <cellStyle name="Comma 3 2 3 2 6 2 2 2" xfId="31347"/>
    <cellStyle name="Comma 3 2 3 2 6 2 3" xfId="31346"/>
    <cellStyle name="Comma 3 2 3 2 6 3" xfId="1153"/>
    <cellStyle name="Comma 3 2 3 2 6 3 2" xfId="31348"/>
    <cellStyle name="Comma 3 2 3 2 6 4" xfId="31345"/>
    <cellStyle name="Comma 3 2 3 2 7" xfId="1154"/>
    <cellStyle name="Comma 3 2 3 2 7 2" xfId="1155"/>
    <cellStyle name="Comma 3 2 3 2 7 2 2" xfId="1156"/>
    <cellStyle name="Comma 3 2 3 2 7 2 2 2" xfId="31351"/>
    <cellStyle name="Comma 3 2 3 2 7 2 3" xfId="31350"/>
    <cellStyle name="Comma 3 2 3 2 7 3" xfId="1157"/>
    <cellStyle name="Comma 3 2 3 2 7 3 2" xfId="31352"/>
    <cellStyle name="Comma 3 2 3 2 7 4" xfId="31349"/>
    <cellStyle name="Comma 3 2 3 2 8" xfId="1158"/>
    <cellStyle name="Comma 3 2 3 2 8 2" xfId="1159"/>
    <cellStyle name="Comma 3 2 3 2 8 2 2" xfId="1160"/>
    <cellStyle name="Comma 3 2 3 2 8 2 2 2" xfId="31355"/>
    <cellStyle name="Comma 3 2 3 2 8 2 3" xfId="31354"/>
    <cellStyle name="Comma 3 2 3 2 8 3" xfId="1161"/>
    <cellStyle name="Comma 3 2 3 2 8 3 2" xfId="31356"/>
    <cellStyle name="Comma 3 2 3 2 8 4" xfId="31353"/>
    <cellStyle name="Comma 3 2 3 2 9" xfId="1162"/>
    <cellStyle name="Comma 3 2 3 2 9 2" xfId="1163"/>
    <cellStyle name="Comma 3 2 3 2 9 2 2" xfId="1164"/>
    <cellStyle name="Comma 3 2 3 2 9 2 2 2" xfId="31359"/>
    <cellStyle name="Comma 3 2 3 2 9 2 3" xfId="31358"/>
    <cellStyle name="Comma 3 2 3 2 9 3" xfId="1165"/>
    <cellStyle name="Comma 3 2 3 2 9 3 2" xfId="31360"/>
    <cellStyle name="Comma 3 2 3 2 9 4" xfId="31357"/>
    <cellStyle name="Comma 3 2 3 3" xfId="1166"/>
    <cellStyle name="Comma 3 2 3 3 2" xfId="1167"/>
    <cellStyle name="Comma 3 2 3 3 2 2" xfId="1168"/>
    <cellStyle name="Comma 3 2 3 3 2 2 2" xfId="1169"/>
    <cellStyle name="Comma 3 2 3 3 2 2 2 2" xfId="31364"/>
    <cellStyle name="Comma 3 2 3 3 2 2 3" xfId="31363"/>
    <cellStyle name="Comma 3 2 3 3 2 3" xfId="1170"/>
    <cellStyle name="Comma 3 2 3 3 2 3 2" xfId="31365"/>
    <cellStyle name="Comma 3 2 3 3 2 4" xfId="31362"/>
    <cellStyle name="Comma 3 2 3 3 3" xfId="1171"/>
    <cellStyle name="Comma 3 2 3 3 3 2" xfId="1172"/>
    <cellStyle name="Comma 3 2 3 3 3 2 2" xfId="1173"/>
    <cellStyle name="Comma 3 2 3 3 3 2 2 2" xfId="31368"/>
    <cellStyle name="Comma 3 2 3 3 3 2 3" xfId="31367"/>
    <cellStyle name="Comma 3 2 3 3 3 3" xfId="1174"/>
    <cellStyle name="Comma 3 2 3 3 3 3 2" xfId="31369"/>
    <cellStyle name="Comma 3 2 3 3 3 4" xfId="31366"/>
    <cellStyle name="Comma 3 2 3 3 4" xfId="1175"/>
    <cellStyle name="Comma 3 2 3 3 4 2" xfId="1176"/>
    <cellStyle name="Comma 3 2 3 3 4 2 2" xfId="1177"/>
    <cellStyle name="Comma 3 2 3 3 4 2 2 2" xfId="31372"/>
    <cellStyle name="Comma 3 2 3 3 4 2 3" xfId="31371"/>
    <cellStyle name="Comma 3 2 3 3 4 3" xfId="1178"/>
    <cellStyle name="Comma 3 2 3 3 4 3 2" xfId="31373"/>
    <cellStyle name="Comma 3 2 3 3 4 4" xfId="31370"/>
    <cellStyle name="Comma 3 2 3 3 5" xfId="1179"/>
    <cellStyle name="Comma 3 2 3 3 5 2" xfId="1180"/>
    <cellStyle name="Comma 3 2 3 3 5 2 2" xfId="31375"/>
    <cellStyle name="Comma 3 2 3 3 5 3" xfId="31374"/>
    <cellStyle name="Comma 3 2 3 3 6" xfId="1181"/>
    <cellStyle name="Comma 3 2 3 3 6 2" xfId="31376"/>
    <cellStyle name="Comma 3 2 3 3 7" xfId="31361"/>
    <cellStyle name="Comma 3 2 3 4" xfId="1182"/>
    <cellStyle name="Comma 3 2 3 4 2" xfId="1183"/>
    <cellStyle name="Comma 3 2 3 4 2 2" xfId="1184"/>
    <cellStyle name="Comma 3 2 3 4 2 2 2" xfId="1185"/>
    <cellStyle name="Comma 3 2 3 4 2 2 2 2" xfId="31380"/>
    <cellStyle name="Comma 3 2 3 4 2 2 3" xfId="31379"/>
    <cellStyle name="Comma 3 2 3 4 2 3" xfId="1186"/>
    <cellStyle name="Comma 3 2 3 4 2 3 2" xfId="31381"/>
    <cellStyle name="Comma 3 2 3 4 2 4" xfId="31378"/>
    <cellStyle name="Comma 3 2 3 4 3" xfId="1187"/>
    <cellStyle name="Comma 3 2 3 4 3 2" xfId="1188"/>
    <cellStyle name="Comma 3 2 3 4 3 2 2" xfId="1189"/>
    <cellStyle name="Comma 3 2 3 4 3 2 2 2" xfId="31384"/>
    <cellStyle name="Comma 3 2 3 4 3 2 3" xfId="31383"/>
    <cellStyle name="Comma 3 2 3 4 3 3" xfId="1190"/>
    <cellStyle name="Comma 3 2 3 4 3 3 2" xfId="31385"/>
    <cellStyle name="Comma 3 2 3 4 3 4" xfId="31382"/>
    <cellStyle name="Comma 3 2 3 4 4" xfId="1191"/>
    <cellStyle name="Comma 3 2 3 4 4 2" xfId="1192"/>
    <cellStyle name="Comma 3 2 3 4 4 2 2" xfId="1193"/>
    <cellStyle name="Comma 3 2 3 4 4 2 2 2" xfId="31388"/>
    <cellStyle name="Comma 3 2 3 4 4 2 3" xfId="31387"/>
    <cellStyle name="Comma 3 2 3 4 4 3" xfId="1194"/>
    <cellStyle name="Comma 3 2 3 4 4 3 2" xfId="31389"/>
    <cellStyle name="Comma 3 2 3 4 4 4" xfId="31386"/>
    <cellStyle name="Comma 3 2 3 4 5" xfId="1195"/>
    <cellStyle name="Comma 3 2 3 4 5 2" xfId="1196"/>
    <cellStyle name="Comma 3 2 3 4 5 2 2" xfId="31391"/>
    <cellStyle name="Comma 3 2 3 4 5 3" xfId="31390"/>
    <cellStyle name="Comma 3 2 3 4 6" xfId="1197"/>
    <cellStyle name="Comma 3 2 3 4 6 2" xfId="31392"/>
    <cellStyle name="Comma 3 2 3 4 7" xfId="31377"/>
    <cellStyle name="Comma 3 2 3 5" xfId="1198"/>
    <cellStyle name="Comma 3 2 3 5 2" xfId="1199"/>
    <cellStyle name="Comma 3 2 3 5 2 2" xfId="1200"/>
    <cellStyle name="Comma 3 2 3 5 2 2 2" xfId="1201"/>
    <cellStyle name="Comma 3 2 3 5 2 2 2 2" xfId="31396"/>
    <cellStyle name="Comma 3 2 3 5 2 2 3" xfId="31395"/>
    <cellStyle name="Comma 3 2 3 5 2 3" xfId="1202"/>
    <cellStyle name="Comma 3 2 3 5 2 3 2" xfId="31397"/>
    <cellStyle name="Comma 3 2 3 5 2 4" xfId="31394"/>
    <cellStyle name="Comma 3 2 3 5 3" xfId="1203"/>
    <cellStyle name="Comma 3 2 3 5 3 2" xfId="1204"/>
    <cellStyle name="Comma 3 2 3 5 3 2 2" xfId="1205"/>
    <cellStyle name="Comma 3 2 3 5 3 2 2 2" xfId="31400"/>
    <cellStyle name="Comma 3 2 3 5 3 2 3" xfId="31399"/>
    <cellStyle name="Comma 3 2 3 5 3 3" xfId="1206"/>
    <cellStyle name="Comma 3 2 3 5 3 3 2" xfId="31401"/>
    <cellStyle name="Comma 3 2 3 5 3 4" xfId="31398"/>
    <cellStyle name="Comma 3 2 3 5 4" xfId="1207"/>
    <cellStyle name="Comma 3 2 3 5 4 2" xfId="1208"/>
    <cellStyle name="Comma 3 2 3 5 4 2 2" xfId="31403"/>
    <cellStyle name="Comma 3 2 3 5 4 3" xfId="31402"/>
    <cellStyle name="Comma 3 2 3 5 5" xfId="1209"/>
    <cellStyle name="Comma 3 2 3 5 5 2" xfId="31404"/>
    <cellStyle name="Comma 3 2 3 5 6" xfId="31393"/>
    <cellStyle name="Comma 3 2 3 6" xfId="1210"/>
    <cellStyle name="Comma 3 2 3 6 2" xfId="1211"/>
    <cellStyle name="Comma 3 2 3 6 2 2" xfId="1212"/>
    <cellStyle name="Comma 3 2 3 6 2 2 2" xfId="31407"/>
    <cellStyle name="Comma 3 2 3 6 2 3" xfId="31406"/>
    <cellStyle name="Comma 3 2 3 6 3" xfId="1213"/>
    <cellStyle name="Comma 3 2 3 6 3 2" xfId="31408"/>
    <cellStyle name="Comma 3 2 3 6 4" xfId="31405"/>
    <cellStyle name="Comma 3 2 3 7" xfId="1214"/>
    <cellStyle name="Comma 3 2 3 7 2" xfId="1215"/>
    <cellStyle name="Comma 3 2 3 7 2 2" xfId="1216"/>
    <cellStyle name="Comma 3 2 3 7 2 2 2" xfId="31411"/>
    <cellStyle name="Comma 3 2 3 7 2 3" xfId="31410"/>
    <cellStyle name="Comma 3 2 3 7 3" xfId="1217"/>
    <cellStyle name="Comma 3 2 3 7 3 2" xfId="31412"/>
    <cellStyle name="Comma 3 2 3 7 4" xfId="31409"/>
    <cellStyle name="Comma 3 2 3 8" xfId="1218"/>
    <cellStyle name="Comma 3 2 3 8 2" xfId="1219"/>
    <cellStyle name="Comma 3 2 3 8 2 2" xfId="1220"/>
    <cellStyle name="Comma 3 2 3 8 2 2 2" xfId="31415"/>
    <cellStyle name="Comma 3 2 3 8 2 3" xfId="31414"/>
    <cellStyle name="Comma 3 2 3 8 3" xfId="1221"/>
    <cellStyle name="Comma 3 2 3 8 3 2" xfId="31416"/>
    <cellStyle name="Comma 3 2 3 8 4" xfId="31413"/>
    <cellStyle name="Comma 3 2 3 9" xfId="1222"/>
    <cellStyle name="Comma 3 2 3 9 2" xfId="1223"/>
    <cellStyle name="Comma 3 2 3 9 2 2" xfId="1224"/>
    <cellStyle name="Comma 3 2 3 9 2 2 2" xfId="31419"/>
    <cellStyle name="Comma 3 2 3 9 2 3" xfId="31418"/>
    <cellStyle name="Comma 3 2 3 9 3" xfId="1225"/>
    <cellStyle name="Comma 3 2 3 9 3 2" xfId="31420"/>
    <cellStyle name="Comma 3 2 3 9 4" xfId="31417"/>
    <cellStyle name="Comma 3 2 4" xfId="1226"/>
    <cellStyle name="Comma 3 2 4 10" xfId="1227"/>
    <cellStyle name="Comma 3 2 4 10 2" xfId="1228"/>
    <cellStyle name="Comma 3 2 4 10 2 2" xfId="31423"/>
    <cellStyle name="Comma 3 2 4 10 3" xfId="31422"/>
    <cellStyle name="Comma 3 2 4 11" xfId="1229"/>
    <cellStyle name="Comma 3 2 4 11 2" xfId="31424"/>
    <cellStyle name="Comma 3 2 4 12" xfId="31421"/>
    <cellStyle name="Comma 3 2 4 2" xfId="1230"/>
    <cellStyle name="Comma 3 2 4 2 2" xfId="1231"/>
    <cellStyle name="Comma 3 2 4 2 2 2" xfId="1232"/>
    <cellStyle name="Comma 3 2 4 2 2 2 2" xfId="1233"/>
    <cellStyle name="Comma 3 2 4 2 2 2 2 2" xfId="31428"/>
    <cellStyle name="Comma 3 2 4 2 2 2 3" xfId="31427"/>
    <cellStyle name="Comma 3 2 4 2 2 3" xfId="1234"/>
    <cellStyle name="Comma 3 2 4 2 2 3 2" xfId="31429"/>
    <cellStyle name="Comma 3 2 4 2 2 4" xfId="31426"/>
    <cellStyle name="Comma 3 2 4 2 3" xfId="1235"/>
    <cellStyle name="Comma 3 2 4 2 3 2" xfId="1236"/>
    <cellStyle name="Comma 3 2 4 2 3 2 2" xfId="1237"/>
    <cellStyle name="Comma 3 2 4 2 3 2 2 2" xfId="31432"/>
    <cellStyle name="Comma 3 2 4 2 3 2 3" xfId="31431"/>
    <cellStyle name="Comma 3 2 4 2 3 3" xfId="1238"/>
    <cellStyle name="Comma 3 2 4 2 3 3 2" xfId="31433"/>
    <cellStyle name="Comma 3 2 4 2 3 4" xfId="31430"/>
    <cellStyle name="Comma 3 2 4 2 4" xfId="1239"/>
    <cellStyle name="Comma 3 2 4 2 4 2" xfId="1240"/>
    <cellStyle name="Comma 3 2 4 2 4 2 2" xfId="1241"/>
    <cellStyle name="Comma 3 2 4 2 4 2 2 2" xfId="31436"/>
    <cellStyle name="Comma 3 2 4 2 4 2 3" xfId="31435"/>
    <cellStyle name="Comma 3 2 4 2 4 3" xfId="1242"/>
    <cellStyle name="Comma 3 2 4 2 4 3 2" xfId="31437"/>
    <cellStyle name="Comma 3 2 4 2 4 4" xfId="31434"/>
    <cellStyle name="Comma 3 2 4 2 5" xfId="1243"/>
    <cellStyle name="Comma 3 2 4 2 5 2" xfId="1244"/>
    <cellStyle name="Comma 3 2 4 2 5 2 2" xfId="31439"/>
    <cellStyle name="Comma 3 2 4 2 5 3" xfId="31438"/>
    <cellStyle name="Comma 3 2 4 2 6" xfId="1245"/>
    <cellStyle name="Comma 3 2 4 2 6 2" xfId="31440"/>
    <cellStyle name="Comma 3 2 4 2 7" xfId="31425"/>
    <cellStyle name="Comma 3 2 4 3" xfId="1246"/>
    <cellStyle name="Comma 3 2 4 3 2" xfId="1247"/>
    <cellStyle name="Comma 3 2 4 3 2 2" xfId="1248"/>
    <cellStyle name="Comma 3 2 4 3 2 2 2" xfId="1249"/>
    <cellStyle name="Comma 3 2 4 3 2 2 2 2" xfId="31444"/>
    <cellStyle name="Comma 3 2 4 3 2 2 3" xfId="31443"/>
    <cellStyle name="Comma 3 2 4 3 2 3" xfId="1250"/>
    <cellStyle name="Comma 3 2 4 3 2 3 2" xfId="31445"/>
    <cellStyle name="Comma 3 2 4 3 2 4" xfId="31442"/>
    <cellStyle name="Comma 3 2 4 3 3" xfId="1251"/>
    <cellStyle name="Comma 3 2 4 3 3 2" xfId="1252"/>
    <cellStyle name="Comma 3 2 4 3 3 2 2" xfId="1253"/>
    <cellStyle name="Comma 3 2 4 3 3 2 2 2" xfId="31448"/>
    <cellStyle name="Comma 3 2 4 3 3 2 3" xfId="31447"/>
    <cellStyle name="Comma 3 2 4 3 3 3" xfId="1254"/>
    <cellStyle name="Comma 3 2 4 3 3 3 2" xfId="31449"/>
    <cellStyle name="Comma 3 2 4 3 3 4" xfId="31446"/>
    <cellStyle name="Comma 3 2 4 3 4" xfId="1255"/>
    <cellStyle name="Comma 3 2 4 3 4 2" xfId="1256"/>
    <cellStyle name="Comma 3 2 4 3 4 2 2" xfId="1257"/>
    <cellStyle name="Comma 3 2 4 3 4 2 2 2" xfId="31452"/>
    <cellStyle name="Comma 3 2 4 3 4 2 3" xfId="31451"/>
    <cellStyle name="Comma 3 2 4 3 4 3" xfId="1258"/>
    <cellStyle name="Comma 3 2 4 3 4 3 2" xfId="31453"/>
    <cellStyle name="Comma 3 2 4 3 4 4" xfId="31450"/>
    <cellStyle name="Comma 3 2 4 3 5" xfId="1259"/>
    <cellStyle name="Comma 3 2 4 3 5 2" xfId="1260"/>
    <cellStyle name="Comma 3 2 4 3 5 2 2" xfId="31455"/>
    <cellStyle name="Comma 3 2 4 3 5 3" xfId="31454"/>
    <cellStyle name="Comma 3 2 4 3 6" xfId="1261"/>
    <cellStyle name="Comma 3 2 4 3 6 2" xfId="31456"/>
    <cellStyle name="Comma 3 2 4 3 7" xfId="31441"/>
    <cellStyle name="Comma 3 2 4 4" xfId="1262"/>
    <cellStyle name="Comma 3 2 4 4 2" xfId="1263"/>
    <cellStyle name="Comma 3 2 4 4 2 2" xfId="1264"/>
    <cellStyle name="Comma 3 2 4 4 2 2 2" xfId="1265"/>
    <cellStyle name="Comma 3 2 4 4 2 2 2 2" xfId="31460"/>
    <cellStyle name="Comma 3 2 4 4 2 2 3" xfId="31459"/>
    <cellStyle name="Comma 3 2 4 4 2 3" xfId="1266"/>
    <cellStyle name="Comma 3 2 4 4 2 3 2" xfId="31461"/>
    <cellStyle name="Comma 3 2 4 4 2 4" xfId="31458"/>
    <cellStyle name="Comma 3 2 4 4 3" xfId="1267"/>
    <cellStyle name="Comma 3 2 4 4 3 2" xfId="1268"/>
    <cellStyle name="Comma 3 2 4 4 3 2 2" xfId="1269"/>
    <cellStyle name="Comma 3 2 4 4 3 2 2 2" xfId="31464"/>
    <cellStyle name="Comma 3 2 4 4 3 2 3" xfId="31463"/>
    <cellStyle name="Comma 3 2 4 4 3 3" xfId="1270"/>
    <cellStyle name="Comma 3 2 4 4 3 3 2" xfId="31465"/>
    <cellStyle name="Comma 3 2 4 4 3 4" xfId="31462"/>
    <cellStyle name="Comma 3 2 4 4 4" xfId="1271"/>
    <cellStyle name="Comma 3 2 4 4 4 2" xfId="1272"/>
    <cellStyle name="Comma 3 2 4 4 4 2 2" xfId="31467"/>
    <cellStyle name="Comma 3 2 4 4 4 3" xfId="31466"/>
    <cellStyle name="Comma 3 2 4 4 5" xfId="1273"/>
    <cellStyle name="Comma 3 2 4 4 5 2" xfId="31468"/>
    <cellStyle name="Comma 3 2 4 4 6" xfId="31457"/>
    <cellStyle name="Comma 3 2 4 5" xfId="1274"/>
    <cellStyle name="Comma 3 2 4 5 2" xfId="1275"/>
    <cellStyle name="Comma 3 2 4 5 2 2" xfId="1276"/>
    <cellStyle name="Comma 3 2 4 5 2 2 2" xfId="31471"/>
    <cellStyle name="Comma 3 2 4 5 2 3" xfId="31470"/>
    <cellStyle name="Comma 3 2 4 5 3" xfId="1277"/>
    <cellStyle name="Comma 3 2 4 5 3 2" xfId="31472"/>
    <cellStyle name="Comma 3 2 4 5 4" xfId="31469"/>
    <cellStyle name="Comma 3 2 4 6" xfId="1278"/>
    <cellStyle name="Comma 3 2 4 6 2" xfId="1279"/>
    <cellStyle name="Comma 3 2 4 6 2 2" xfId="1280"/>
    <cellStyle name="Comma 3 2 4 6 2 2 2" xfId="31475"/>
    <cellStyle name="Comma 3 2 4 6 2 3" xfId="31474"/>
    <cellStyle name="Comma 3 2 4 6 3" xfId="1281"/>
    <cellStyle name="Comma 3 2 4 6 3 2" xfId="31476"/>
    <cellStyle name="Comma 3 2 4 6 4" xfId="31473"/>
    <cellStyle name="Comma 3 2 4 7" xfId="1282"/>
    <cellStyle name="Comma 3 2 4 7 2" xfId="1283"/>
    <cellStyle name="Comma 3 2 4 7 2 2" xfId="1284"/>
    <cellStyle name="Comma 3 2 4 7 2 2 2" xfId="31479"/>
    <cellStyle name="Comma 3 2 4 7 2 3" xfId="31478"/>
    <cellStyle name="Comma 3 2 4 7 3" xfId="1285"/>
    <cellStyle name="Comma 3 2 4 7 3 2" xfId="31480"/>
    <cellStyle name="Comma 3 2 4 7 4" xfId="31477"/>
    <cellStyle name="Comma 3 2 4 8" xfId="1286"/>
    <cellStyle name="Comma 3 2 4 8 2" xfId="1287"/>
    <cellStyle name="Comma 3 2 4 8 2 2" xfId="1288"/>
    <cellStyle name="Comma 3 2 4 8 2 2 2" xfId="31483"/>
    <cellStyle name="Comma 3 2 4 8 2 3" xfId="31482"/>
    <cellStyle name="Comma 3 2 4 8 3" xfId="1289"/>
    <cellStyle name="Comma 3 2 4 8 3 2" xfId="31484"/>
    <cellStyle name="Comma 3 2 4 8 4" xfId="31481"/>
    <cellStyle name="Comma 3 2 4 9" xfId="1290"/>
    <cellStyle name="Comma 3 2 4 9 2" xfId="1291"/>
    <cellStyle name="Comma 3 2 4 9 2 2" xfId="1292"/>
    <cellStyle name="Comma 3 2 4 9 2 2 2" xfId="31487"/>
    <cellStyle name="Comma 3 2 4 9 2 3" xfId="31486"/>
    <cellStyle name="Comma 3 2 4 9 3" xfId="1293"/>
    <cellStyle name="Comma 3 2 4 9 3 2" xfId="31488"/>
    <cellStyle name="Comma 3 2 4 9 4" xfId="31485"/>
    <cellStyle name="Comma 3 2 5" xfId="1294"/>
    <cellStyle name="Comma 3 2 5 2" xfId="1295"/>
    <cellStyle name="Comma 3 2 5 2 2" xfId="1296"/>
    <cellStyle name="Comma 3 2 5 2 2 2" xfId="1297"/>
    <cellStyle name="Comma 3 2 5 2 2 2 2" xfId="31492"/>
    <cellStyle name="Comma 3 2 5 2 2 3" xfId="31491"/>
    <cellStyle name="Comma 3 2 5 2 3" xfId="1298"/>
    <cellStyle name="Comma 3 2 5 2 3 2" xfId="31493"/>
    <cellStyle name="Comma 3 2 5 2 4" xfId="31490"/>
    <cellStyle name="Comma 3 2 5 3" xfId="1299"/>
    <cellStyle name="Comma 3 2 5 3 2" xfId="1300"/>
    <cellStyle name="Comma 3 2 5 3 2 2" xfId="1301"/>
    <cellStyle name="Comma 3 2 5 3 2 2 2" xfId="31496"/>
    <cellStyle name="Comma 3 2 5 3 2 3" xfId="31495"/>
    <cellStyle name="Comma 3 2 5 3 3" xfId="1302"/>
    <cellStyle name="Comma 3 2 5 3 3 2" xfId="31497"/>
    <cellStyle name="Comma 3 2 5 3 4" xfId="31494"/>
    <cellStyle name="Comma 3 2 5 4" xfId="1303"/>
    <cellStyle name="Comma 3 2 5 4 2" xfId="1304"/>
    <cellStyle name="Comma 3 2 5 4 2 2" xfId="1305"/>
    <cellStyle name="Comma 3 2 5 4 2 2 2" xfId="31500"/>
    <cellStyle name="Comma 3 2 5 4 2 3" xfId="31499"/>
    <cellStyle name="Comma 3 2 5 4 3" xfId="1306"/>
    <cellStyle name="Comma 3 2 5 4 3 2" xfId="31501"/>
    <cellStyle name="Comma 3 2 5 4 4" xfId="31498"/>
    <cellStyle name="Comma 3 2 5 5" xfId="1307"/>
    <cellStyle name="Comma 3 2 5 5 2" xfId="1308"/>
    <cellStyle name="Comma 3 2 5 5 2 2" xfId="31503"/>
    <cellStyle name="Comma 3 2 5 5 3" xfId="31502"/>
    <cellStyle name="Comma 3 2 5 6" xfId="1309"/>
    <cellStyle name="Comma 3 2 5 6 2" xfId="31504"/>
    <cellStyle name="Comma 3 2 5 7" xfId="31489"/>
    <cellStyle name="Comma 3 2 6" xfId="1310"/>
    <cellStyle name="Comma 3 2 6 2" xfId="1311"/>
    <cellStyle name="Comma 3 2 6 2 2" xfId="1312"/>
    <cellStyle name="Comma 3 2 6 2 2 2" xfId="1313"/>
    <cellStyle name="Comma 3 2 6 2 2 2 2" xfId="31508"/>
    <cellStyle name="Comma 3 2 6 2 2 3" xfId="31507"/>
    <cellStyle name="Comma 3 2 6 2 3" xfId="1314"/>
    <cellStyle name="Comma 3 2 6 2 3 2" xfId="31509"/>
    <cellStyle name="Comma 3 2 6 2 4" xfId="31506"/>
    <cellStyle name="Comma 3 2 6 3" xfId="1315"/>
    <cellStyle name="Comma 3 2 6 3 2" xfId="1316"/>
    <cellStyle name="Comma 3 2 6 3 2 2" xfId="1317"/>
    <cellStyle name="Comma 3 2 6 3 2 2 2" xfId="31512"/>
    <cellStyle name="Comma 3 2 6 3 2 3" xfId="31511"/>
    <cellStyle name="Comma 3 2 6 3 3" xfId="1318"/>
    <cellStyle name="Comma 3 2 6 3 3 2" xfId="31513"/>
    <cellStyle name="Comma 3 2 6 3 4" xfId="31510"/>
    <cellStyle name="Comma 3 2 6 4" xfId="1319"/>
    <cellStyle name="Comma 3 2 6 4 2" xfId="1320"/>
    <cellStyle name="Comma 3 2 6 4 2 2" xfId="1321"/>
    <cellStyle name="Comma 3 2 6 4 2 2 2" xfId="31516"/>
    <cellStyle name="Comma 3 2 6 4 2 3" xfId="31515"/>
    <cellStyle name="Comma 3 2 6 4 3" xfId="1322"/>
    <cellStyle name="Comma 3 2 6 4 3 2" xfId="31517"/>
    <cellStyle name="Comma 3 2 6 4 4" xfId="31514"/>
    <cellStyle name="Comma 3 2 6 5" xfId="1323"/>
    <cellStyle name="Comma 3 2 6 5 2" xfId="1324"/>
    <cellStyle name="Comma 3 2 6 5 2 2" xfId="31519"/>
    <cellStyle name="Comma 3 2 6 5 3" xfId="31518"/>
    <cellStyle name="Comma 3 2 6 6" xfId="1325"/>
    <cellStyle name="Comma 3 2 6 6 2" xfId="31520"/>
    <cellStyle name="Comma 3 2 6 7" xfId="31505"/>
    <cellStyle name="Comma 3 2 7" xfId="1326"/>
    <cellStyle name="Comma 3 2 7 2" xfId="1327"/>
    <cellStyle name="Comma 3 2 7 2 2" xfId="1328"/>
    <cellStyle name="Comma 3 2 7 2 2 2" xfId="1329"/>
    <cellStyle name="Comma 3 2 7 2 2 2 2" xfId="31524"/>
    <cellStyle name="Comma 3 2 7 2 2 3" xfId="31523"/>
    <cellStyle name="Comma 3 2 7 2 3" xfId="1330"/>
    <cellStyle name="Comma 3 2 7 2 3 2" xfId="31525"/>
    <cellStyle name="Comma 3 2 7 2 4" xfId="31522"/>
    <cellStyle name="Comma 3 2 7 3" xfId="1331"/>
    <cellStyle name="Comma 3 2 7 3 2" xfId="1332"/>
    <cellStyle name="Comma 3 2 7 3 2 2" xfId="1333"/>
    <cellStyle name="Comma 3 2 7 3 2 2 2" xfId="31528"/>
    <cellStyle name="Comma 3 2 7 3 2 3" xfId="31527"/>
    <cellStyle name="Comma 3 2 7 3 3" xfId="1334"/>
    <cellStyle name="Comma 3 2 7 3 3 2" xfId="31529"/>
    <cellStyle name="Comma 3 2 7 3 4" xfId="31526"/>
    <cellStyle name="Comma 3 2 7 4" xfId="1335"/>
    <cellStyle name="Comma 3 2 7 4 2" xfId="1336"/>
    <cellStyle name="Comma 3 2 7 4 2 2" xfId="31531"/>
    <cellStyle name="Comma 3 2 7 4 3" xfId="31530"/>
    <cellStyle name="Comma 3 2 7 5" xfId="1337"/>
    <cellStyle name="Comma 3 2 7 5 2" xfId="31532"/>
    <cellStyle name="Comma 3 2 7 6" xfId="31521"/>
    <cellStyle name="Comma 3 2 8" xfId="1338"/>
    <cellStyle name="Comma 3 2 8 2" xfId="1339"/>
    <cellStyle name="Comma 3 2 8 2 2" xfId="1340"/>
    <cellStyle name="Comma 3 2 8 2 2 2" xfId="31535"/>
    <cellStyle name="Comma 3 2 8 2 3" xfId="31534"/>
    <cellStyle name="Comma 3 2 8 3" xfId="1341"/>
    <cellStyle name="Comma 3 2 8 3 2" xfId="31536"/>
    <cellStyle name="Comma 3 2 8 4" xfId="31533"/>
    <cellStyle name="Comma 3 2 9" xfId="1342"/>
    <cellStyle name="Comma 3 2 9 2" xfId="1343"/>
    <cellStyle name="Comma 3 2 9 2 2" xfId="1344"/>
    <cellStyle name="Comma 3 2 9 2 2 2" xfId="31539"/>
    <cellStyle name="Comma 3 2 9 2 3" xfId="31538"/>
    <cellStyle name="Comma 3 2 9 3" xfId="1345"/>
    <cellStyle name="Comma 3 2 9 3 2" xfId="31540"/>
    <cellStyle name="Comma 3 2 9 4" xfId="31537"/>
    <cellStyle name="Comma 3 3" xfId="1346"/>
    <cellStyle name="Comma 3 3 10" xfId="1347"/>
    <cellStyle name="Comma 3 3 10 2" xfId="1348"/>
    <cellStyle name="Comma 3 3 10 2 2" xfId="1349"/>
    <cellStyle name="Comma 3 3 10 2 2 2" xfId="31544"/>
    <cellStyle name="Comma 3 3 10 2 3" xfId="31543"/>
    <cellStyle name="Comma 3 3 10 3" xfId="1350"/>
    <cellStyle name="Comma 3 3 10 3 2" xfId="31545"/>
    <cellStyle name="Comma 3 3 10 4" xfId="31542"/>
    <cellStyle name="Comma 3 3 11" xfId="1351"/>
    <cellStyle name="Comma 3 3 11 2" xfId="1352"/>
    <cellStyle name="Comma 3 3 11 2 2" xfId="1353"/>
    <cellStyle name="Comma 3 3 11 2 2 2" xfId="31548"/>
    <cellStyle name="Comma 3 3 11 2 3" xfId="31547"/>
    <cellStyle name="Comma 3 3 11 3" xfId="1354"/>
    <cellStyle name="Comma 3 3 11 3 2" xfId="31549"/>
    <cellStyle name="Comma 3 3 11 4" xfId="31546"/>
    <cellStyle name="Comma 3 3 12" xfId="1355"/>
    <cellStyle name="Comma 3 3 12 2" xfId="1356"/>
    <cellStyle name="Comma 3 3 12 2 2" xfId="31551"/>
    <cellStyle name="Comma 3 3 12 3" xfId="31550"/>
    <cellStyle name="Comma 3 3 13" xfId="1357"/>
    <cellStyle name="Comma 3 3 13 2" xfId="31552"/>
    <cellStyle name="Comma 3 3 14" xfId="1358"/>
    <cellStyle name="Comma 3 3 14 2" xfId="31553"/>
    <cellStyle name="Comma 3 3 15" xfId="31541"/>
    <cellStyle name="Comma 3 3 2" xfId="1359"/>
    <cellStyle name="Comma 3 3 2 10" xfId="1360"/>
    <cellStyle name="Comma 3 3 2 10 2" xfId="1361"/>
    <cellStyle name="Comma 3 3 2 10 2 2" xfId="1362"/>
    <cellStyle name="Comma 3 3 2 10 2 2 2" xfId="31557"/>
    <cellStyle name="Comma 3 3 2 10 2 3" xfId="31556"/>
    <cellStyle name="Comma 3 3 2 10 3" xfId="1363"/>
    <cellStyle name="Comma 3 3 2 10 3 2" xfId="31558"/>
    <cellStyle name="Comma 3 3 2 10 4" xfId="31555"/>
    <cellStyle name="Comma 3 3 2 11" xfId="1364"/>
    <cellStyle name="Comma 3 3 2 11 2" xfId="1365"/>
    <cellStyle name="Comma 3 3 2 11 2 2" xfId="31560"/>
    <cellStyle name="Comma 3 3 2 11 3" xfId="31559"/>
    <cellStyle name="Comma 3 3 2 12" xfId="1366"/>
    <cellStyle name="Comma 3 3 2 12 2" xfId="31561"/>
    <cellStyle name="Comma 3 3 2 13" xfId="1367"/>
    <cellStyle name="Comma 3 3 2 13 2" xfId="31562"/>
    <cellStyle name="Comma 3 3 2 14" xfId="31554"/>
    <cellStyle name="Comma 3 3 2 2" xfId="1368"/>
    <cellStyle name="Comma 3 3 2 2 10" xfId="1369"/>
    <cellStyle name="Comma 3 3 2 2 10 2" xfId="1370"/>
    <cellStyle name="Comma 3 3 2 2 10 2 2" xfId="31565"/>
    <cellStyle name="Comma 3 3 2 2 10 3" xfId="31564"/>
    <cellStyle name="Comma 3 3 2 2 11" xfId="1371"/>
    <cellStyle name="Comma 3 3 2 2 11 2" xfId="31566"/>
    <cellStyle name="Comma 3 3 2 2 12" xfId="31563"/>
    <cellStyle name="Comma 3 3 2 2 2" xfId="1372"/>
    <cellStyle name="Comma 3 3 2 2 2 2" xfId="1373"/>
    <cellStyle name="Comma 3 3 2 2 2 2 2" xfId="1374"/>
    <cellStyle name="Comma 3 3 2 2 2 2 2 2" xfId="1375"/>
    <cellStyle name="Comma 3 3 2 2 2 2 2 2 2" xfId="31570"/>
    <cellStyle name="Comma 3 3 2 2 2 2 2 3" xfId="31569"/>
    <cellStyle name="Comma 3 3 2 2 2 2 3" xfId="1376"/>
    <cellStyle name="Comma 3 3 2 2 2 2 3 2" xfId="31571"/>
    <cellStyle name="Comma 3 3 2 2 2 2 4" xfId="31568"/>
    <cellStyle name="Comma 3 3 2 2 2 3" xfId="1377"/>
    <cellStyle name="Comma 3 3 2 2 2 3 2" xfId="1378"/>
    <cellStyle name="Comma 3 3 2 2 2 3 2 2" xfId="1379"/>
    <cellStyle name="Comma 3 3 2 2 2 3 2 2 2" xfId="31574"/>
    <cellStyle name="Comma 3 3 2 2 2 3 2 3" xfId="31573"/>
    <cellStyle name="Comma 3 3 2 2 2 3 3" xfId="1380"/>
    <cellStyle name="Comma 3 3 2 2 2 3 3 2" xfId="31575"/>
    <cellStyle name="Comma 3 3 2 2 2 3 4" xfId="31572"/>
    <cellStyle name="Comma 3 3 2 2 2 4" xfId="1381"/>
    <cellStyle name="Comma 3 3 2 2 2 4 2" xfId="1382"/>
    <cellStyle name="Comma 3 3 2 2 2 4 2 2" xfId="1383"/>
    <cellStyle name="Comma 3 3 2 2 2 4 2 2 2" xfId="31578"/>
    <cellStyle name="Comma 3 3 2 2 2 4 2 3" xfId="31577"/>
    <cellStyle name="Comma 3 3 2 2 2 4 3" xfId="1384"/>
    <cellStyle name="Comma 3 3 2 2 2 4 3 2" xfId="31579"/>
    <cellStyle name="Comma 3 3 2 2 2 4 4" xfId="31576"/>
    <cellStyle name="Comma 3 3 2 2 2 5" xfId="1385"/>
    <cellStyle name="Comma 3 3 2 2 2 5 2" xfId="1386"/>
    <cellStyle name="Comma 3 3 2 2 2 5 2 2" xfId="31581"/>
    <cellStyle name="Comma 3 3 2 2 2 5 3" xfId="31580"/>
    <cellStyle name="Comma 3 3 2 2 2 6" xfId="1387"/>
    <cellStyle name="Comma 3 3 2 2 2 6 2" xfId="31582"/>
    <cellStyle name="Comma 3 3 2 2 2 7" xfId="31567"/>
    <cellStyle name="Comma 3 3 2 2 3" xfId="1388"/>
    <cellStyle name="Comma 3 3 2 2 3 2" xfId="1389"/>
    <cellStyle name="Comma 3 3 2 2 3 2 2" xfId="1390"/>
    <cellStyle name="Comma 3 3 2 2 3 2 2 2" xfId="1391"/>
    <cellStyle name="Comma 3 3 2 2 3 2 2 2 2" xfId="31586"/>
    <cellStyle name="Comma 3 3 2 2 3 2 2 3" xfId="31585"/>
    <cellStyle name="Comma 3 3 2 2 3 2 3" xfId="1392"/>
    <cellStyle name="Comma 3 3 2 2 3 2 3 2" xfId="31587"/>
    <cellStyle name="Comma 3 3 2 2 3 2 4" xfId="31584"/>
    <cellStyle name="Comma 3 3 2 2 3 3" xfId="1393"/>
    <cellStyle name="Comma 3 3 2 2 3 3 2" xfId="1394"/>
    <cellStyle name="Comma 3 3 2 2 3 3 2 2" xfId="1395"/>
    <cellStyle name="Comma 3 3 2 2 3 3 2 2 2" xfId="31590"/>
    <cellStyle name="Comma 3 3 2 2 3 3 2 3" xfId="31589"/>
    <cellStyle name="Comma 3 3 2 2 3 3 3" xfId="1396"/>
    <cellStyle name="Comma 3 3 2 2 3 3 3 2" xfId="31591"/>
    <cellStyle name="Comma 3 3 2 2 3 3 4" xfId="31588"/>
    <cellStyle name="Comma 3 3 2 2 3 4" xfId="1397"/>
    <cellStyle name="Comma 3 3 2 2 3 4 2" xfId="1398"/>
    <cellStyle name="Comma 3 3 2 2 3 4 2 2" xfId="1399"/>
    <cellStyle name="Comma 3 3 2 2 3 4 2 2 2" xfId="31594"/>
    <cellStyle name="Comma 3 3 2 2 3 4 2 3" xfId="31593"/>
    <cellStyle name="Comma 3 3 2 2 3 4 3" xfId="1400"/>
    <cellStyle name="Comma 3 3 2 2 3 4 3 2" xfId="31595"/>
    <cellStyle name="Comma 3 3 2 2 3 4 4" xfId="31592"/>
    <cellStyle name="Comma 3 3 2 2 3 5" xfId="1401"/>
    <cellStyle name="Comma 3 3 2 2 3 5 2" xfId="1402"/>
    <cellStyle name="Comma 3 3 2 2 3 5 2 2" xfId="31597"/>
    <cellStyle name="Comma 3 3 2 2 3 5 3" xfId="31596"/>
    <cellStyle name="Comma 3 3 2 2 3 6" xfId="1403"/>
    <cellStyle name="Comma 3 3 2 2 3 6 2" xfId="31598"/>
    <cellStyle name="Comma 3 3 2 2 3 7" xfId="31583"/>
    <cellStyle name="Comma 3 3 2 2 4" xfId="1404"/>
    <cellStyle name="Comma 3 3 2 2 4 2" xfId="1405"/>
    <cellStyle name="Comma 3 3 2 2 4 2 2" xfId="1406"/>
    <cellStyle name="Comma 3 3 2 2 4 2 2 2" xfId="1407"/>
    <cellStyle name="Comma 3 3 2 2 4 2 2 2 2" xfId="31602"/>
    <cellStyle name="Comma 3 3 2 2 4 2 2 3" xfId="31601"/>
    <cellStyle name="Comma 3 3 2 2 4 2 3" xfId="1408"/>
    <cellStyle name="Comma 3 3 2 2 4 2 3 2" xfId="31603"/>
    <cellStyle name="Comma 3 3 2 2 4 2 4" xfId="31600"/>
    <cellStyle name="Comma 3 3 2 2 4 3" xfId="1409"/>
    <cellStyle name="Comma 3 3 2 2 4 3 2" xfId="1410"/>
    <cellStyle name="Comma 3 3 2 2 4 3 2 2" xfId="1411"/>
    <cellStyle name="Comma 3 3 2 2 4 3 2 2 2" xfId="31606"/>
    <cellStyle name="Comma 3 3 2 2 4 3 2 3" xfId="31605"/>
    <cellStyle name="Comma 3 3 2 2 4 3 3" xfId="1412"/>
    <cellStyle name="Comma 3 3 2 2 4 3 3 2" xfId="31607"/>
    <cellStyle name="Comma 3 3 2 2 4 3 4" xfId="31604"/>
    <cellStyle name="Comma 3 3 2 2 4 4" xfId="1413"/>
    <cellStyle name="Comma 3 3 2 2 4 4 2" xfId="1414"/>
    <cellStyle name="Comma 3 3 2 2 4 4 2 2" xfId="31609"/>
    <cellStyle name="Comma 3 3 2 2 4 4 3" xfId="31608"/>
    <cellStyle name="Comma 3 3 2 2 4 5" xfId="1415"/>
    <cellStyle name="Comma 3 3 2 2 4 5 2" xfId="31610"/>
    <cellStyle name="Comma 3 3 2 2 4 6" xfId="31599"/>
    <cellStyle name="Comma 3 3 2 2 5" xfId="1416"/>
    <cellStyle name="Comma 3 3 2 2 5 2" xfId="1417"/>
    <cellStyle name="Comma 3 3 2 2 5 2 2" xfId="1418"/>
    <cellStyle name="Comma 3 3 2 2 5 2 2 2" xfId="31613"/>
    <cellStyle name="Comma 3 3 2 2 5 2 3" xfId="31612"/>
    <cellStyle name="Comma 3 3 2 2 5 3" xfId="1419"/>
    <cellStyle name="Comma 3 3 2 2 5 3 2" xfId="31614"/>
    <cellStyle name="Comma 3 3 2 2 5 4" xfId="31611"/>
    <cellStyle name="Comma 3 3 2 2 6" xfId="1420"/>
    <cellStyle name="Comma 3 3 2 2 6 2" xfId="1421"/>
    <cellStyle name="Comma 3 3 2 2 6 2 2" xfId="1422"/>
    <cellStyle name="Comma 3 3 2 2 6 2 2 2" xfId="31617"/>
    <cellStyle name="Comma 3 3 2 2 6 2 3" xfId="31616"/>
    <cellStyle name="Comma 3 3 2 2 6 3" xfId="1423"/>
    <cellStyle name="Comma 3 3 2 2 6 3 2" xfId="31618"/>
    <cellStyle name="Comma 3 3 2 2 6 4" xfId="31615"/>
    <cellStyle name="Comma 3 3 2 2 7" xfId="1424"/>
    <cellStyle name="Comma 3 3 2 2 7 2" xfId="1425"/>
    <cellStyle name="Comma 3 3 2 2 7 2 2" xfId="1426"/>
    <cellStyle name="Comma 3 3 2 2 7 2 2 2" xfId="31621"/>
    <cellStyle name="Comma 3 3 2 2 7 2 3" xfId="31620"/>
    <cellStyle name="Comma 3 3 2 2 7 3" xfId="1427"/>
    <cellStyle name="Comma 3 3 2 2 7 3 2" xfId="31622"/>
    <cellStyle name="Comma 3 3 2 2 7 4" xfId="31619"/>
    <cellStyle name="Comma 3 3 2 2 8" xfId="1428"/>
    <cellStyle name="Comma 3 3 2 2 8 2" xfId="1429"/>
    <cellStyle name="Comma 3 3 2 2 8 2 2" xfId="1430"/>
    <cellStyle name="Comma 3 3 2 2 8 2 2 2" xfId="31625"/>
    <cellStyle name="Comma 3 3 2 2 8 2 3" xfId="31624"/>
    <cellStyle name="Comma 3 3 2 2 8 3" xfId="1431"/>
    <cellStyle name="Comma 3 3 2 2 8 3 2" xfId="31626"/>
    <cellStyle name="Comma 3 3 2 2 8 4" xfId="31623"/>
    <cellStyle name="Comma 3 3 2 2 9" xfId="1432"/>
    <cellStyle name="Comma 3 3 2 2 9 2" xfId="1433"/>
    <cellStyle name="Comma 3 3 2 2 9 2 2" xfId="1434"/>
    <cellStyle name="Comma 3 3 2 2 9 2 2 2" xfId="31629"/>
    <cellStyle name="Comma 3 3 2 2 9 2 3" xfId="31628"/>
    <cellStyle name="Comma 3 3 2 2 9 3" xfId="1435"/>
    <cellStyle name="Comma 3 3 2 2 9 3 2" xfId="31630"/>
    <cellStyle name="Comma 3 3 2 2 9 4" xfId="31627"/>
    <cellStyle name="Comma 3 3 2 3" xfId="1436"/>
    <cellStyle name="Comma 3 3 2 3 2" xfId="1437"/>
    <cellStyle name="Comma 3 3 2 3 2 2" xfId="1438"/>
    <cellStyle name="Comma 3 3 2 3 2 2 2" xfId="1439"/>
    <cellStyle name="Comma 3 3 2 3 2 2 2 2" xfId="31634"/>
    <cellStyle name="Comma 3 3 2 3 2 2 3" xfId="31633"/>
    <cellStyle name="Comma 3 3 2 3 2 3" xfId="1440"/>
    <cellStyle name="Comma 3 3 2 3 2 3 2" xfId="31635"/>
    <cellStyle name="Comma 3 3 2 3 2 4" xfId="31632"/>
    <cellStyle name="Comma 3 3 2 3 3" xfId="1441"/>
    <cellStyle name="Comma 3 3 2 3 3 2" xfId="1442"/>
    <cellStyle name="Comma 3 3 2 3 3 2 2" xfId="1443"/>
    <cellStyle name="Comma 3 3 2 3 3 2 2 2" xfId="31638"/>
    <cellStyle name="Comma 3 3 2 3 3 2 3" xfId="31637"/>
    <cellStyle name="Comma 3 3 2 3 3 3" xfId="1444"/>
    <cellStyle name="Comma 3 3 2 3 3 3 2" xfId="31639"/>
    <cellStyle name="Comma 3 3 2 3 3 4" xfId="31636"/>
    <cellStyle name="Comma 3 3 2 3 4" xfId="1445"/>
    <cellStyle name="Comma 3 3 2 3 4 2" xfId="1446"/>
    <cellStyle name="Comma 3 3 2 3 4 2 2" xfId="1447"/>
    <cellStyle name="Comma 3 3 2 3 4 2 2 2" xfId="31642"/>
    <cellStyle name="Comma 3 3 2 3 4 2 3" xfId="31641"/>
    <cellStyle name="Comma 3 3 2 3 4 3" xfId="1448"/>
    <cellStyle name="Comma 3 3 2 3 4 3 2" xfId="31643"/>
    <cellStyle name="Comma 3 3 2 3 4 4" xfId="31640"/>
    <cellStyle name="Comma 3 3 2 3 5" xfId="1449"/>
    <cellStyle name="Comma 3 3 2 3 5 2" xfId="1450"/>
    <cellStyle name="Comma 3 3 2 3 5 2 2" xfId="31645"/>
    <cellStyle name="Comma 3 3 2 3 5 3" xfId="31644"/>
    <cellStyle name="Comma 3 3 2 3 6" xfId="1451"/>
    <cellStyle name="Comma 3 3 2 3 6 2" xfId="31646"/>
    <cellStyle name="Comma 3 3 2 3 7" xfId="31631"/>
    <cellStyle name="Comma 3 3 2 4" xfId="1452"/>
    <cellStyle name="Comma 3 3 2 4 2" xfId="1453"/>
    <cellStyle name="Comma 3 3 2 4 2 2" xfId="1454"/>
    <cellStyle name="Comma 3 3 2 4 2 2 2" xfId="1455"/>
    <cellStyle name="Comma 3 3 2 4 2 2 2 2" xfId="31650"/>
    <cellStyle name="Comma 3 3 2 4 2 2 3" xfId="31649"/>
    <cellStyle name="Comma 3 3 2 4 2 3" xfId="1456"/>
    <cellStyle name="Comma 3 3 2 4 2 3 2" xfId="31651"/>
    <cellStyle name="Comma 3 3 2 4 2 4" xfId="31648"/>
    <cellStyle name="Comma 3 3 2 4 3" xfId="1457"/>
    <cellStyle name="Comma 3 3 2 4 3 2" xfId="1458"/>
    <cellStyle name="Comma 3 3 2 4 3 2 2" xfId="1459"/>
    <cellStyle name="Comma 3 3 2 4 3 2 2 2" xfId="31654"/>
    <cellStyle name="Comma 3 3 2 4 3 2 3" xfId="31653"/>
    <cellStyle name="Comma 3 3 2 4 3 3" xfId="1460"/>
    <cellStyle name="Comma 3 3 2 4 3 3 2" xfId="31655"/>
    <cellStyle name="Comma 3 3 2 4 3 4" xfId="31652"/>
    <cellStyle name="Comma 3 3 2 4 4" xfId="1461"/>
    <cellStyle name="Comma 3 3 2 4 4 2" xfId="1462"/>
    <cellStyle name="Comma 3 3 2 4 4 2 2" xfId="1463"/>
    <cellStyle name="Comma 3 3 2 4 4 2 2 2" xfId="31658"/>
    <cellStyle name="Comma 3 3 2 4 4 2 3" xfId="31657"/>
    <cellStyle name="Comma 3 3 2 4 4 3" xfId="1464"/>
    <cellStyle name="Comma 3 3 2 4 4 3 2" xfId="31659"/>
    <cellStyle name="Comma 3 3 2 4 4 4" xfId="31656"/>
    <cellStyle name="Comma 3 3 2 4 5" xfId="1465"/>
    <cellStyle name="Comma 3 3 2 4 5 2" xfId="1466"/>
    <cellStyle name="Comma 3 3 2 4 5 2 2" xfId="31661"/>
    <cellStyle name="Comma 3 3 2 4 5 3" xfId="31660"/>
    <cellStyle name="Comma 3 3 2 4 6" xfId="1467"/>
    <cellStyle name="Comma 3 3 2 4 6 2" xfId="31662"/>
    <cellStyle name="Comma 3 3 2 4 7" xfId="31647"/>
    <cellStyle name="Comma 3 3 2 5" xfId="1468"/>
    <cellStyle name="Comma 3 3 2 5 2" xfId="1469"/>
    <cellStyle name="Comma 3 3 2 5 2 2" xfId="1470"/>
    <cellStyle name="Comma 3 3 2 5 2 2 2" xfId="1471"/>
    <cellStyle name="Comma 3 3 2 5 2 2 2 2" xfId="31666"/>
    <cellStyle name="Comma 3 3 2 5 2 2 3" xfId="31665"/>
    <cellStyle name="Comma 3 3 2 5 2 3" xfId="1472"/>
    <cellStyle name="Comma 3 3 2 5 2 3 2" xfId="31667"/>
    <cellStyle name="Comma 3 3 2 5 2 4" xfId="31664"/>
    <cellStyle name="Comma 3 3 2 5 3" xfId="1473"/>
    <cellStyle name="Comma 3 3 2 5 3 2" xfId="1474"/>
    <cellStyle name="Comma 3 3 2 5 3 2 2" xfId="1475"/>
    <cellStyle name="Comma 3 3 2 5 3 2 2 2" xfId="31670"/>
    <cellStyle name="Comma 3 3 2 5 3 2 3" xfId="31669"/>
    <cellStyle name="Comma 3 3 2 5 3 3" xfId="1476"/>
    <cellStyle name="Comma 3 3 2 5 3 3 2" xfId="31671"/>
    <cellStyle name="Comma 3 3 2 5 3 4" xfId="31668"/>
    <cellStyle name="Comma 3 3 2 5 4" xfId="1477"/>
    <cellStyle name="Comma 3 3 2 5 4 2" xfId="1478"/>
    <cellStyle name="Comma 3 3 2 5 4 2 2" xfId="31673"/>
    <cellStyle name="Comma 3 3 2 5 4 3" xfId="31672"/>
    <cellStyle name="Comma 3 3 2 5 5" xfId="1479"/>
    <cellStyle name="Comma 3 3 2 5 5 2" xfId="31674"/>
    <cellStyle name="Comma 3 3 2 5 6" xfId="31663"/>
    <cellStyle name="Comma 3 3 2 6" xfId="1480"/>
    <cellStyle name="Comma 3 3 2 6 2" xfId="1481"/>
    <cellStyle name="Comma 3 3 2 6 2 2" xfId="1482"/>
    <cellStyle name="Comma 3 3 2 6 2 2 2" xfId="31677"/>
    <cellStyle name="Comma 3 3 2 6 2 3" xfId="31676"/>
    <cellStyle name="Comma 3 3 2 6 3" xfId="1483"/>
    <cellStyle name="Comma 3 3 2 6 3 2" xfId="31678"/>
    <cellStyle name="Comma 3 3 2 6 4" xfId="31675"/>
    <cellStyle name="Comma 3 3 2 7" xfId="1484"/>
    <cellStyle name="Comma 3 3 2 7 2" xfId="1485"/>
    <cellStyle name="Comma 3 3 2 7 2 2" xfId="1486"/>
    <cellStyle name="Comma 3 3 2 7 2 2 2" xfId="31681"/>
    <cellStyle name="Comma 3 3 2 7 2 3" xfId="31680"/>
    <cellStyle name="Comma 3 3 2 7 3" xfId="1487"/>
    <cellStyle name="Comma 3 3 2 7 3 2" xfId="31682"/>
    <cellStyle name="Comma 3 3 2 7 4" xfId="31679"/>
    <cellStyle name="Comma 3 3 2 8" xfId="1488"/>
    <cellStyle name="Comma 3 3 2 8 2" xfId="1489"/>
    <cellStyle name="Comma 3 3 2 8 2 2" xfId="1490"/>
    <cellStyle name="Comma 3 3 2 8 2 2 2" xfId="31685"/>
    <cellStyle name="Comma 3 3 2 8 2 3" xfId="31684"/>
    <cellStyle name="Comma 3 3 2 8 3" xfId="1491"/>
    <cellStyle name="Comma 3 3 2 8 3 2" xfId="31686"/>
    <cellStyle name="Comma 3 3 2 8 4" xfId="31683"/>
    <cellStyle name="Comma 3 3 2 9" xfId="1492"/>
    <cellStyle name="Comma 3 3 2 9 2" xfId="1493"/>
    <cellStyle name="Comma 3 3 2 9 2 2" xfId="1494"/>
    <cellStyle name="Comma 3 3 2 9 2 2 2" xfId="31689"/>
    <cellStyle name="Comma 3 3 2 9 2 3" xfId="31688"/>
    <cellStyle name="Comma 3 3 2 9 3" xfId="1495"/>
    <cellStyle name="Comma 3 3 2 9 3 2" xfId="31690"/>
    <cellStyle name="Comma 3 3 2 9 4" xfId="31687"/>
    <cellStyle name="Comma 3 3 3" xfId="1496"/>
    <cellStyle name="Comma 3 3 3 10" xfId="1497"/>
    <cellStyle name="Comma 3 3 3 10 2" xfId="1498"/>
    <cellStyle name="Comma 3 3 3 10 2 2" xfId="31693"/>
    <cellStyle name="Comma 3 3 3 10 3" xfId="31692"/>
    <cellStyle name="Comma 3 3 3 11" xfId="1499"/>
    <cellStyle name="Comma 3 3 3 11 2" xfId="31694"/>
    <cellStyle name="Comma 3 3 3 12" xfId="31691"/>
    <cellStyle name="Comma 3 3 3 2" xfId="1500"/>
    <cellStyle name="Comma 3 3 3 2 2" xfId="1501"/>
    <cellStyle name="Comma 3 3 3 2 2 2" xfId="1502"/>
    <cellStyle name="Comma 3 3 3 2 2 2 2" xfId="1503"/>
    <cellStyle name="Comma 3 3 3 2 2 2 2 2" xfId="31698"/>
    <cellStyle name="Comma 3 3 3 2 2 2 3" xfId="31697"/>
    <cellStyle name="Comma 3 3 3 2 2 3" xfId="1504"/>
    <cellStyle name="Comma 3 3 3 2 2 3 2" xfId="31699"/>
    <cellStyle name="Comma 3 3 3 2 2 4" xfId="31696"/>
    <cellStyle name="Comma 3 3 3 2 3" xfId="1505"/>
    <cellStyle name="Comma 3 3 3 2 3 2" xfId="1506"/>
    <cellStyle name="Comma 3 3 3 2 3 2 2" xfId="1507"/>
    <cellStyle name="Comma 3 3 3 2 3 2 2 2" xfId="31702"/>
    <cellStyle name="Comma 3 3 3 2 3 2 3" xfId="31701"/>
    <cellStyle name="Comma 3 3 3 2 3 3" xfId="1508"/>
    <cellStyle name="Comma 3 3 3 2 3 3 2" xfId="31703"/>
    <cellStyle name="Comma 3 3 3 2 3 4" xfId="31700"/>
    <cellStyle name="Comma 3 3 3 2 4" xfId="1509"/>
    <cellStyle name="Comma 3 3 3 2 4 2" xfId="1510"/>
    <cellStyle name="Comma 3 3 3 2 4 2 2" xfId="1511"/>
    <cellStyle name="Comma 3 3 3 2 4 2 2 2" xfId="31706"/>
    <cellStyle name="Comma 3 3 3 2 4 2 3" xfId="31705"/>
    <cellStyle name="Comma 3 3 3 2 4 3" xfId="1512"/>
    <cellStyle name="Comma 3 3 3 2 4 3 2" xfId="31707"/>
    <cellStyle name="Comma 3 3 3 2 4 4" xfId="31704"/>
    <cellStyle name="Comma 3 3 3 2 5" xfId="1513"/>
    <cellStyle name="Comma 3 3 3 2 5 2" xfId="1514"/>
    <cellStyle name="Comma 3 3 3 2 5 2 2" xfId="31709"/>
    <cellStyle name="Comma 3 3 3 2 5 3" xfId="31708"/>
    <cellStyle name="Comma 3 3 3 2 6" xfId="1515"/>
    <cellStyle name="Comma 3 3 3 2 6 2" xfId="31710"/>
    <cellStyle name="Comma 3 3 3 2 7" xfId="31695"/>
    <cellStyle name="Comma 3 3 3 3" xfId="1516"/>
    <cellStyle name="Comma 3 3 3 3 2" xfId="1517"/>
    <cellStyle name="Comma 3 3 3 3 2 2" xfId="1518"/>
    <cellStyle name="Comma 3 3 3 3 2 2 2" xfId="1519"/>
    <cellStyle name="Comma 3 3 3 3 2 2 2 2" xfId="31714"/>
    <cellStyle name="Comma 3 3 3 3 2 2 3" xfId="31713"/>
    <cellStyle name="Comma 3 3 3 3 2 3" xfId="1520"/>
    <cellStyle name="Comma 3 3 3 3 2 3 2" xfId="31715"/>
    <cellStyle name="Comma 3 3 3 3 2 4" xfId="31712"/>
    <cellStyle name="Comma 3 3 3 3 3" xfId="1521"/>
    <cellStyle name="Comma 3 3 3 3 3 2" xfId="1522"/>
    <cellStyle name="Comma 3 3 3 3 3 2 2" xfId="1523"/>
    <cellStyle name="Comma 3 3 3 3 3 2 2 2" xfId="31718"/>
    <cellStyle name="Comma 3 3 3 3 3 2 3" xfId="31717"/>
    <cellStyle name="Comma 3 3 3 3 3 3" xfId="1524"/>
    <cellStyle name="Comma 3 3 3 3 3 3 2" xfId="31719"/>
    <cellStyle name="Comma 3 3 3 3 3 4" xfId="31716"/>
    <cellStyle name="Comma 3 3 3 3 4" xfId="1525"/>
    <cellStyle name="Comma 3 3 3 3 4 2" xfId="1526"/>
    <cellStyle name="Comma 3 3 3 3 4 2 2" xfId="1527"/>
    <cellStyle name="Comma 3 3 3 3 4 2 2 2" xfId="31722"/>
    <cellStyle name="Comma 3 3 3 3 4 2 3" xfId="31721"/>
    <cellStyle name="Comma 3 3 3 3 4 3" xfId="1528"/>
    <cellStyle name="Comma 3 3 3 3 4 3 2" xfId="31723"/>
    <cellStyle name="Comma 3 3 3 3 4 4" xfId="31720"/>
    <cellStyle name="Comma 3 3 3 3 5" xfId="1529"/>
    <cellStyle name="Comma 3 3 3 3 5 2" xfId="1530"/>
    <cellStyle name="Comma 3 3 3 3 5 2 2" xfId="31725"/>
    <cellStyle name="Comma 3 3 3 3 5 3" xfId="31724"/>
    <cellStyle name="Comma 3 3 3 3 6" xfId="1531"/>
    <cellStyle name="Comma 3 3 3 3 6 2" xfId="31726"/>
    <cellStyle name="Comma 3 3 3 3 7" xfId="31711"/>
    <cellStyle name="Comma 3 3 3 4" xfId="1532"/>
    <cellStyle name="Comma 3 3 3 4 2" xfId="1533"/>
    <cellStyle name="Comma 3 3 3 4 2 2" xfId="1534"/>
    <cellStyle name="Comma 3 3 3 4 2 2 2" xfId="1535"/>
    <cellStyle name="Comma 3 3 3 4 2 2 2 2" xfId="31730"/>
    <cellStyle name="Comma 3 3 3 4 2 2 3" xfId="31729"/>
    <cellStyle name="Comma 3 3 3 4 2 3" xfId="1536"/>
    <cellStyle name="Comma 3 3 3 4 2 3 2" xfId="31731"/>
    <cellStyle name="Comma 3 3 3 4 2 4" xfId="31728"/>
    <cellStyle name="Comma 3 3 3 4 3" xfId="1537"/>
    <cellStyle name="Comma 3 3 3 4 3 2" xfId="1538"/>
    <cellStyle name="Comma 3 3 3 4 3 2 2" xfId="1539"/>
    <cellStyle name="Comma 3 3 3 4 3 2 2 2" xfId="31734"/>
    <cellStyle name="Comma 3 3 3 4 3 2 3" xfId="31733"/>
    <cellStyle name="Comma 3 3 3 4 3 3" xfId="1540"/>
    <cellStyle name="Comma 3 3 3 4 3 3 2" xfId="31735"/>
    <cellStyle name="Comma 3 3 3 4 3 4" xfId="31732"/>
    <cellStyle name="Comma 3 3 3 4 4" xfId="1541"/>
    <cellStyle name="Comma 3 3 3 4 4 2" xfId="1542"/>
    <cellStyle name="Comma 3 3 3 4 4 2 2" xfId="31737"/>
    <cellStyle name="Comma 3 3 3 4 4 3" xfId="31736"/>
    <cellStyle name="Comma 3 3 3 4 5" xfId="1543"/>
    <cellStyle name="Comma 3 3 3 4 5 2" xfId="31738"/>
    <cellStyle name="Comma 3 3 3 4 6" xfId="31727"/>
    <cellStyle name="Comma 3 3 3 5" xfId="1544"/>
    <cellStyle name="Comma 3 3 3 5 2" xfId="1545"/>
    <cellStyle name="Comma 3 3 3 5 2 2" xfId="1546"/>
    <cellStyle name="Comma 3 3 3 5 2 2 2" xfId="31741"/>
    <cellStyle name="Comma 3 3 3 5 2 3" xfId="31740"/>
    <cellStyle name="Comma 3 3 3 5 3" xfId="1547"/>
    <cellStyle name="Comma 3 3 3 5 3 2" xfId="31742"/>
    <cellStyle name="Comma 3 3 3 5 4" xfId="31739"/>
    <cellStyle name="Comma 3 3 3 6" xfId="1548"/>
    <cellStyle name="Comma 3 3 3 6 2" xfId="1549"/>
    <cellStyle name="Comma 3 3 3 6 2 2" xfId="1550"/>
    <cellStyle name="Comma 3 3 3 6 2 2 2" xfId="31745"/>
    <cellStyle name="Comma 3 3 3 6 2 3" xfId="31744"/>
    <cellStyle name="Comma 3 3 3 6 3" xfId="1551"/>
    <cellStyle name="Comma 3 3 3 6 3 2" xfId="31746"/>
    <cellStyle name="Comma 3 3 3 6 4" xfId="31743"/>
    <cellStyle name="Comma 3 3 3 7" xfId="1552"/>
    <cellStyle name="Comma 3 3 3 7 2" xfId="1553"/>
    <cellStyle name="Comma 3 3 3 7 2 2" xfId="1554"/>
    <cellStyle name="Comma 3 3 3 7 2 2 2" xfId="31749"/>
    <cellStyle name="Comma 3 3 3 7 2 3" xfId="31748"/>
    <cellStyle name="Comma 3 3 3 7 3" xfId="1555"/>
    <cellStyle name="Comma 3 3 3 7 3 2" xfId="31750"/>
    <cellStyle name="Comma 3 3 3 7 4" xfId="31747"/>
    <cellStyle name="Comma 3 3 3 8" xfId="1556"/>
    <cellStyle name="Comma 3 3 3 8 2" xfId="1557"/>
    <cellStyle name="Comma 3 3 3 8 2 2" xfId="1558"/>
    <cellStyle name="Comma 3 3 3 8 2 2 2" xfId="31753"/>
    <cellStyle name="Comma 3 3 3 8 2 3" xfId="31752"/>
    <cellStyle name="Comma 3 3 3 8 3" xfId="1559"/>
    <cellStyle name="Comma 3 3 3 8 3 2" xfId="31754"/>
    <cellStyle name="Comma 3 3 3 8 4" xfId="31751"/>
    <cellStyle name="Comma 3 3 3 9" xfId="1560"/>
    <cellStyle name="Comma 3 3 3 9 2" xfId="1561"/>
    <cellStyle name="Comma 3 3 3 9 2 2" xfId="1562"/>
    <cellStyle name="Comma 3 3 3 9 2 2 2" xfId="31757"/>
    <cellStyle name="Comma 3 3 3 9 2 3" xfId="31756"/>
    <cellStyle name="Comma 3 3 3 9 3" xfId="1563"/>
    <cellStyle name="Comma 3 3 3 9 3 2" xfId="31758"/>
    <cellStyle name="Comma 3 3 3 9 4" xfId="31755"/>
    <cellStyle name="Comma 3 3 4" xfId="1564"/>
    <cellStyle name="Comma 3 3 4 2" xfId="1565"/>
    <cellStyle name="Comma 3 3 4 2 2" xfId="1566"/>
    <cellStyle name="Comma 3 3 4 2 2 2" xfId="1567"/>
    <cellStyle name="Comma 3 3 4 2 2 2 2" xfId="31762"/>
    <cellStyle name="Comma 3 3 4 2 2 3" xfId="31761"/>
    <cellStyle name="Comma 3 3 4 2 3" xfId="1568"/>
    <cellStyle name="Comma 3 3 4 2 3 2" xfId="31763"/>
    <cellStyle name="Comma 3 3 4 2 4" xfId="31760"/>
    <cellStyle name="Comma 3 3 4 3" xfId="1569"/>
    <cellStyle name="Comma 3 3 4 3 2" xfId="1570"/>
    <cellStyle name="Comma 3 3 4 3 2 2" xfId="1571"/>
    <cellStyle name="Comma 3 3 4 3 2 2 2" xfId="31766"/>
    <cellStyle name="Comma 3 3 4 3 2 3" xfId="31765"/>
    <cellStyle name="Comma 3 3 4 3 3" xfId="1572"/>
    <cellStyle name="Comma 3 3 4 3 3 2" xfId="31767"/>
    <cellStyle name="Comma 3 3 4 3 4" xfId="31764"/>
    <cellStyle name="Comma 3 3 4 4" xfId="1573"/>
    <cellStyle name="Comma 3 3 4 4 2" xfId="1574"/>
    <cellStyle name="Comma 3 3 4 4 2 2" xfId="1575"/>
    <cellStyle name="Comma 3 3 4 4 2 2 2" xfId="31770"/>
    <cellStyle name="Comma 3 3 4 4 2 3" xfId="31769"/>
    <cellStyle name="Comma 3 3 4 4 3" xfId="1576"/>
    <cellStyle name="Comma 3 3 4 4 3 2" xfId="31771"/>
    <cellStyle name="Comma 3 3 4 4 4" xfId="31768"/>
    <cellStyle name="Comma 3 3 4 5" xfId="1577"/>
    <cellStyle name="Comma 3 3 4 5 2" xfId="1578"/>
    <cellStyle name="Comma 3 3 4 5 2 2" xfId="31773"/>
    <cellStyle name="Comma 3 3 4 5 3" xfId="31772"/>
    <cellStyle name="Comma 3 3 4 6" xfId="1579"/>
    <cellStyle name="Comma 3 3 4 6 2" xfId="31774"/>
    <cellStyle name="Comma 3 3 4 7" xfId="31759"/>
    <cellStyle name="Comma 3 3 5" xfId="1580"/>
    <cellStyle name="Comma 3 3 5 2" xfId="1581"/>
    <cellStyle name="Comma 3 3 5 2 2" xfId="1582"/>
    <cellStyle name="Comma 3 3 5 2 2 2" xfId="1583"/>
    <cellStyle name="Comma 3 3 5 2 2 2 2" xfId="31778"/>
    <cellStyle name="Comma 3 3 5 2 2 3" xfId="31777"/>
    <cellStyle name="Comma 3 3 5 2 3" xfId="1584"/>
    <cellStyle name="Comma 3 3 5 2 3 2" xfId="31779"/>
    <cellStyle name="Comma 3 3 5 2 4" xfId="31776"/>
    <cellStyle name="Comma 3 3 5 3" xfId="1585"/>
    <cellStyle name="Comma 3 3 5 3 2" xfId="1586"/>
    <cellStyle name="Comma 3 3 5 3 2 2" xfId="1587"/>
    <cellStyle name="Comma 3 3 5 3 2 2 2" xfId="31782"/>
    <cellStyle name="Comma 3 3 5 3 2 3" xfId="31781"/>
    <cellStyle name="Comma 3 3 5 3 3" xfId="1588"/>
    <cellStyle name="Comma 3 3 5 3 3 2" xfId="31783"/>
    <cellStyle name="Comma 3 3 5 3 4" xfId="31780"/>
    <cellStyle name="Comma 3 3 5 4" xfId="1589"/>
    <cellStyle name="Comma 3 3 5 4 2" xfId="1590"/>
    <cellStyle name="Comma 3 3 5 4 2 2" xfId="1591"/>
    <cellStyle name="Comma 3 3 5 4 2 2 2" xfId="31786"/>
    <cellStyle name="Comma 3 3 5 4 2 3" xfId="31785"/>
    <cellStyle name="Comma 3 3 5 4 3" xfId="1592"/>
    <cellStyle name="Comma 3 3 5 4 3 2" xfId="31787"/>
    <cellStyle name="Comma 3 3 5 4 4" xfId="31784"/>
    <cellStyle name="Comma 3 3 5 5" xfId="1593"/>
    <cellStyle name="Comma 3 3 5 5 2" xfId="1594"/>
    <cellStyle name="Comma 3 3 5 5 2 2" xfId="31789"/>
    <cellStyle name="Comma 3 3 5 5 3" xfId="31788"/>
    <cellStyle name="Comma 3 3 5 6" xfId="1595"/>
    <cellStyle name="Comma 3 3 5 6 2" xfId="31790"/>
    <cellStyle name="Comma 3 3 5 7" xfId="31775"/>
    <cellStyle name="Comma 3 3 6" xfId="1596"/>
    <cellStyle name="Comma 3 3 6 2" xfId="1597"/>
    <cellStyle name="Comma 3 3 6 2 2" xfId="1598"/>
    <cellStyle name="Comma 3 3 6 2 2 2" xfId="1599"/>
    <cellStyle name="Comma 3 3 6 2 2 2 2" xfId="31794"/>
    <cellStyle name="Comma 3 3 6 2 2 3" xfId="31793"/>
    <cellStyle name="Comma 3 3 6 2 3" xfId="1600"/>
    <cellStyle name="Comma 3 3 6 2 3 2" xfId="31795"/>
    <cellStyle name="Comma 3 3 6 2 4" xfId="31792"/>
    <cellStyle name="Comma 3 3 6 3" xfId="1601"/>
    <cellStyle name="Comma 3 3 6 3 2" xfId="1602"/>
    <cellStyle name="Comma 3 3 6 3 2 2" xfId="1603"/>
    <cellStyle name="Comma 3 3 6 3 2 2 2" xfId="31798"/>
    <cellStyle name="Comma 3 3 6 3 2 3" xfId="31797"/>
    <cellStyle name="Comma 3 3 6 3 3" xfId="1604"/>
    <cellStyle name="Comma 3 3 6 3 3 2" xfId="31799"/>
    <cellStyle name="Comma 3 3 6 3 4" xfId="31796"/>
    <cellStyle name="Comma 3 3 6 4" xfId="1605"/>
    <cellStyle name="Comma 3 3 6 4 2" xfId="1606"/>
    <cellStyle name="Comma 3 3 6 4 2 2" xfId="31801"/>
    <cellStyle name="Comma 3 3 6 4 3" xfId="31800"/>
    <cellStyle name="Comma 3 3 6 5" xfId="1607"/>
    <cellStyle name="Comma 3 3 6 5 2" xfId="31802"/>
    <cellStyle name="Comma 3 3 6 6" xfId="31791"/>
    <cellStyle name="Comma 3 3 7" xfId="1608"/>
    <cellStyle name="Comma 3 3 7 2" xfId="1609"/>
    <cellStyle name="Comma 3 3 7 2 2" xfId="1610"/>
    <cellStyle name="Comma 3 3 7 2 2 2" xfId="31805"/>
    <cellStyle name="Comma 3 3 7 2 3" xfId="31804"/>
    <cellStyle name="Comma 3 3 7 3" xfId="1611"/>
    <cellStyle name="Comma 3 3 7 3 2" xfId="31806"/>
    <cellStyle name="Comma 3 3 7 4" xfId="31803"/>
    <cellStyle name="Comma 3 3 8" xfId="1612"/>
    <cellStyle name="Comma 3 3 8 2" xfId="1613"/>
    <cellStyle name="Comma 3 3 8 2 2" xfId="1614"/>
    <cellStyle name="Comma 3 3 8 2 2 2" xfId="31809"/>
    <cellStyle name="Comma 3 3 8 2 3" xfId="31808"/>
    <cellStyle name="Comma 3 3 8 3" xfId="1615"/>
    <cellStyle name="Comma 3 3 8 3 2" xfId="31810"/>
    <cellStyle name="Comma 3 3 8 4" xfId="31807"/>
    <cellStyle name="Comma 3 3 9" xfId="1616"/>
    <cellStyle name="Comma 3 3 9 2" xfId="1617"/>
    <cellStyle name="Comma 3 3 9 2 2" xfId="1618"/>
    <cellStyle name="Comma 3 3 9 2 2 2" xfId="31813"/>
    <cellStyle name="Comma 3 3 9 2 3" xfId="31812"/>
    <cellStyle name="Comma 3 3 9 3" xfId="1619"/>
    <cellStyle name="Comma 3 3 9 3 2" xfId="31814"/>
    <cellStyle name="Comma 3 3 9 4" xfId="31811"/>
    <cellStyle name="Comma 3 4" xfId="1620"/>
    <cellStyle name="Comma 3 4 10" xfId="1621"/>
    <cellStyle name="Comma 3 4 10 2" xfId="1622"/>
    <cellStyle name="Comma 3 4 10 2 2" xfId="1623"/>
    <cellStyle name="Comma 3 4 10 2 2 2" xfId="31818"/>
    <cellStyle name="Comma 3 4 10 2 3" xfId="31817"/>
    <cellStyle name="Comma 3 4 10 3" xfId="1624"/>
    <cellStyle name="Comma 3 4 10 3 2" xfId="31819"/>
    <cellStyle name="Comma 3 4 10 4" xfId="31816"/>
    <cellStyle name="Comma 3 4 11" xfId="1625"/>
    <cellStyle name="Comma 3 4 11 2" xfId="1626"/>
    <cellStyle name="Comma 3 4 11 2 2" xfId="31821"/>
    <cellStyle name="Comma 3 4 11 3" xfId="31820"/>
    <cellStyle name="Comma 3 4 12" xfId="1627"/>
    <cellStyle name="Comma 3 4 12 2" xfId="31822"/>
    <cellStyle name="Comma 3 4 13" xfId="1628"/>
    <cellStyle name="Comma 3 4 13 2" xfId="31823"/>
    <cellStyle name="Comma 3 4 14" xfId="31815"/>
    <cellStyle name="Comma 3 4 2" xfId="1629"/>
    <cellStyle name="Comma 3 4 2 10" xfId="1630"/>
    <cellStyle name="Comma 3 4 2 10 2" xfId="1631"/>
    <cellStyle name="Comma 3 4 2 10 2 2" xfId="31826"/>
    <cellStyle name="Comma 3 4 2 10 3" xfId="31825"/>
    <cellStyle name="Comma 3 4 2 11" xfId="1632"/>
    <cellStyle name="Comma 3 4 2 11 2" xfId="31827"/>
    <cellStyle name="Comma 3 4 2 12" xfId="31824"/>
    <cellStyle name="Comma 3 4 2 2" xfId="1633"/>
    <cellStyle name="Comma 3 4 2 2 2" xfId="1634"/>
    <cellStyle name="Comma 3 4 2 2 2 2" xfId="1635"/>
    <cellStyle name="Comma 3 4 2 2 2 2 2" xfId="1636"/>
    <cellStyle name="Comma 3 4 2 2 2 2 2 2" xfId="31831"/>
    <cellStyle name="Comma 3 4 2 2 2 2 3" xfId="31830"/>
    <cellStyle name="Comma 3 4 2 2 2 3" xfId="1637"/>
    <cellStyle name="Comma 3 4 2 2 2 3 2" xfId="31832"/>
    <cellStyle name="Comma 3 4 2 2 2 4" xfId="31829"/>
    <cellStyle name="Comma 3 4 2 2 3" xfId="1638"/>
    <cellStyle name="Comma 3 4 2 2 3 2" xfId="1639"/>
    <cellStyle name="Comma 3 4 2 2 3 2 2" xfId="1640"/>
    <cellStyle name="Comma 3 4 2 2 3 2 2 2" xfId="31835"/>
    <cellStyle name="Comma 3 4 2 2 3 2 3" xfId="31834"/>
    <cellStyle name="Comma 3 4 2 2 3 3" xfId="1641"/>
    <cellStyle name="Comma 3 4 2 2 3 3 2" xfId="31836"/>
    <cellStyle name="Comma 3 4 2 2 3 4" xfId="31833"/>
    <cellStyle name="Comma 3 4 2 2 4" xfId="1642"/>
    <cellStyle name="Comma 3 4 2 2 4 2" xfId="1643"/>
    <cellStyle name="Comma 3 4 2 2 4 2 2" xfId="1644"/>
    <cellStyle name="Comma 3 4 2 2 4 2 2 2" xfId="31839"/>
    <cellStyle name="Comma 3 4 2 2 4 2 3" xfId="31838"/>
    <cellStyle name="Comma 3 4 2 2 4 3" xfId="1645"/>
    <cellStyle name="Comma 3 4 2 2 4 3 2" xfId="31840"/>
    <cellStyle name="Comma 3 4 2 2 4 4" xfId="31837"/>
    <cellStyle name="Comma 3 4 2 2 5" xfId="1646"/>
    <cellStyle name="Comma 3 4 2 2 5 2" xfId="1647"/>
    <cellStyle name="Comma 3 4 2 2 5 2 2" xfId="31842"/>
    <cellStyle name="Comma 3 4 2 2 5 3" xfId="31841"/>
    <cellStyle name="Comma 3 4 2 2 6" xfId="1648"/>
    <cellStyle name="Comma 3 4 2 2 6 2" xfId="31843"/>
    <cellStyle name="Comma 3 4 2 2 7" xfId="31828"/>
    <cellStyle name="Comma 3 4 2 3" xfId="1649"/>
    <cellStyle name="Comma 3 4 2 3 2" xfId="1650"/>
    <cellStyle name="Comma 3 4 2 3 2 2" xfId="1651"/>
    <cellStyle name="Comma 3 4 2 3 2 2 2" xfId="1652"/>
    <cellStyle name="Comma 3 4 2 3 2 2 2 2" xfId="31847"/>
    <cellStyle name="Comma 3 4 2 3 2 2 3" xfId="31846"/>
    <cellStyle name="Comma 3 4 2 3 2 3" xfId="1653"/>
    <cellStyle name="Comma 3 4 2 3 2 3 2" xfId="31848"/>
    <cellStyle name="Comma 3 4 2 3 2 4" xfId="31845"/>
    <cellStyle name="Comma 3 4 2 3 3" xfId="1654"/>
    <cellStyle name="Comma 3 4 2 3 3 2" xfId="1655"/>
    <cellStyle name="Comma 3 4 2 3 3 2 2" xfId="1656"/>
    <cellStyle name="Comma 3 4 2 3 3 2 2 2" xfId="31851"/>
    <cellStyle name="Comma 3 4 2 3 3 2 3" xfId="31850"/>
    <cellStyle name="Comma 3 4 2 3 3 3" xfId="1657"/>
    <cellStyle name="Comma 3 4 2 3 3 3 2" xfId="31852"/>
    <cellStyle name="Comma 3 4 2 3 3 4" xfId="31849"/>
    <cellStyle name="Comma 3 4 2 3 4" xfId="1658"/>
    <cellStyle name="Comma 3 4 2 3 4 2" xfId="1659"/>
    <cellStyle name="Comma 3 4 2 3 4 2 2" xfId="1660"/>
    <cellStyle name="Comma 3 4 2 3 4 2 2 2" xfId="31855"/>
    <cellStyle name="Comma 3 4 2 3 4 2 3" xfId="31854"/>
    <cellStyle name="Comma 3 4 2 3 4 3" xfId="1661"/>
    <cellStyle name="Comma 3 4 2 3 4 3 2" xfId="31856"/>
    <cellStyle name="Comma 3 4 2 3 4 4" xfId="31853"/>
    <cellStyle name="Comma 3 4 2 3 5" xfId="1662"/>
    <cellStyle name="Comma 3 4 2 3 5 2" xfId="1663"/>
    <cellStyle name="Comma 3 4 2 3 5 2 2" xfId="31858"/>
    <cellStyle name="Comma 3 4 2 3 5 3" xfId="31857"/>
    <cellStyle name="Comma 3 4 2 3 6" xfId="1664"/>
    <cellStyle name="Comma 3 4 2 3 6 2" xfId="31859"/>
    <cellStyle name="Comma 3 4 2 3 7" xfId="31844"/>
    <cellStyle name="Comma 3 4 2 4" xfId="1665"/>
    <cellStyle name="Comma 3 4 2 4 2" xfId="1666"/>
    <cellStyle name="Comma 3 4 2 4 2 2" xfId="1667"/>
    <cellStyle name="Comma 3 4 2 4 2 2 2" xfId="1668"/>
    <cellStyle name="Comma 3 4 2 4 2 2 2 2" xfId="31863"/>
    <cellStyle name="Comma 3 4 2 4 2 2 3" xfId="31862"/>
    <cellStyle name="Comma 3 4 2 4 2 3" xfId="1669"/>
    <cellStyle name="Comma 3 4 2 4 2 3 2" xfId="31864"/>
    <cellStyle name="Comma 3 4 2 4 2 4" xfId="31861"/>
    <cellStyle name="Comma 3 4 2 4 3" xfId="1670"/>
    <cellStyle name="Comma 3 4 2 4 3 2" xfId="1671"/>
    <cellStyle name="Comma 3 4 2 4 3 2 2" xfId="1672"/>
    <cellStyle name="Comma 3 4 2 4 3 2 2 2" xfId="31867"/>
    <cellStyle name="Comma 3 4 2 4 3 2 3" xfId="31866"/>
    <cellStyle name="Comma 3 4 2 4 3 3" xfId="1673"/>
    <cellStyle name="Comma 3 4 2 4 3 3 2" xfId="31868"/>
    <cellStyle name="Comma 3 4 2 4 3 4" xfId="31865"/>
    <cellStyle name="Comma 3 4 2 4 4" xfId="1674"/>
    <cellStyle name="Comma 3 4 2 4 4 2" xfId="1675"/>
    <cellStyle name="Comma 3 4 2 4 4 2 2" xfId="31870"/>
    <cellStyle name="Comma 3 4 2 4 4 3" xfId="31869"/>
    <cellStyle name="Comma 3 4 2 4 5" xfId="1676"/>
    <cellStyle name="Comma 3 4 2 4 5 2" xfId="31871"/>
    <cellStyle name="Comma 3 4 2 4 6" xfId="31860"/>
    <cellStyle name="Comma 3 4 2 5" xfId="1677"/>
    <cellStyle name="Comma 3 4 2 5 2" xfId="1678"/>
    <cellStyle name="Comma 3 4 2 5 2 2" xfId="1679"/>
    <cellStyle name="Comma 3 4 2 5 2 2 2" xfId="31874"/>
    <cellStyle name="Comma 3 4 2 5 2 3" xfId="31873"/>
    <cellStyle name="Comma 3 4 2 5 3" xfId="1680"/>
    <cellStyle name="Comma 3 4 2 5 3 2" xfId="31875"/>
    <cellStyle name="Comma 3 4 2 5 4" xfId="31872"/>
    <cellStyle name="Comma 3 4 2 6" xfId="1681"/>
    <cellStyle name="Comma 3 4 2 6 2" xfId="1682"/>
    <cellStyle name="Comma 3 4 2 6 2 2" xfId="1683"/>
    <cellStyle name="Comma 3 4 2 6 2 2 2" xfId="31878"/>
    <cellStyle name="Comma 3 4 2 6 2 3" xfId="31877"/>
    <cellStyle name="Comma 3 4 2 6 3" xfId="1684"/>
    <cellStyle name="Comma 3 4 2 6 3 2" xfId="31879"/>
    <cellStyle name="Comma 3 4 2 6 4" xfId="31876"/>
    <cellStyle name="Comma 3 4 2 7" xfId="1685"/>
    <cellStyle name="Comma 3 4 2 7 2" xfId="1686"/>
    <cellStyle name="Comma 3 4 2 7 2 2" xfId="1687"/>
    <cellStyle name="Comma 3 4 2 7 2 2 2" xfId="31882"/>
    <cellStyle name="Comma 3 4 2 7 2 3" xfId="31881"/>
    <cellStyle name="Comma 3 4 2 7 3" xfId="1688"/>
    <cellStyle name="Comma 3 4 2 7 3 2" xfId="31883"/>
    <cellStyle name="Comma 3 4 2 7 4" xfId="31880"/>
    <cellStyle name="Comma 3 4 2 8" xfId="1689"/>
    <cellStyle name="Comma 3 4 2 8 2" xfId="1690"/>
    <cellStyle name="Comma 3 4 2 8 2 2" xfId="1691"/>
    <cellStyle name="Comma 3 4 2 8 2 2 2" xfId="31886"/>
    <cellStyle name="Comma 3 4 2 8 2 3" xfId="31885"/>
    <cellStyle name="Comma 3 4 2 8 3" xfId="1692"/>
    <cellStyle name="Comma 3 4 2 8 3 2" xfId="31887"/>
    <cellStyle name="Comma 3 4 2 8 4" xfId="31884"/>
    <cellStyle name="Comma 3 4 2 9" xfId="1693"/>
    <cellStyle name="Comma 3 4 2 9 2" xfId="1694"/>
    <cellStyle name="Comma 3 4 2 9 2 2" xfId="1695"/>
    <cellStyle name="Comma 3 4 2 9 2 2 2" xfId="31890"/>
    <cellStyle name="Comma 3 4 2 9 2 3" xfId="31889"/>
    <cellStyle name="Comma 3 4 2 9 3" xfId="1696"/>
    <cellStyle name="Comma 3 4 2 9 3 2" xfId="31891"/>
    <cellStyle name="Comma 3 4 2 9 4" xfId="31888"/>
    <cellStyle name="Comma 3 4 3" xfId="1697"/>
    <cellStyle name="Comma 3 4 3 2" xfId="1698"/>
    <cellStyle name="Comma 3 4 3 2 2" xfId="1699"/>
    <cellStyle name="Comma 3 4 3 2 2 2" xfId="1700"/>
    <cellStyle name="Comma 3 4 3 2 2 2 2" xfId="31895"/>
    <cellStyle name="Comma 3 4 3 2 2 3" xfId="31894"/>
    <cellStyle name="Comma 3 4 3 2 3" xfId="1701"/>
    <cellStyle name="Comma 3 4 3 2 3 2" xfId="31896"/>
    <cellStyle name="Comma 3 4 3 2 4" xfId="31893"/>
    <cellStyle name="Comma 3 4 3 3" xfId="1702"/>
    <cellStyle name="Comma 3 4 3 3 2" xfId="1703"/>
    <cellStyle name="Comma 3 4 3 3 2 2" xfId="1704"/>
    <cellStyle name="Comma 3 4 3 3 2 2 2" xfId="31899"/>
    <cellStyle name="Comma 3 4 3 3 2 3" xfId="31898"/>
    <cellStyle name="Comma 3 4 3 3 3" xfId="1705"/>
    <cellStyle name="Comma 3 4 3 3 3 2" xfId="31900"/>
    <cellStyle name="Comma 3 4 3 3 4" xfId="31897"/>
    <cellStyle name="Comma 3 4 3 4" xfId="1706"/>
    <cellStyle name="Comma 3 4 3 4 2" xfId="1707"/>
    <cellStyle name="Comma 3 4 3 4 2 2" xfId="1708"/>
    <cellStyle name="Comma 3 4 3 4 2 2 2" xfId="31903"/>
    <cellStyle name="Comma 3 4 3 4 2 3" xfId="31902"/>
    <cellStyle name="Comma 3 4 3 4 3" xfId="1709"/>
    <cellStyle name="Comma 3 4 3 4 3 2" xfId="31904"/>
    <cellStyle name="Comma 3 4 3 4 4" xfId="31901"/>
    <cellStyle name="Comma 3 4 3 5" xfId="1710"/>
    <cellStyle name="Comma 3 4 3 5 2" xfId="1711"/>
    <cellStyle name="Comma 3 4 3 5 2 2" xfId="31906"/>
    <cellStyle name="Comma 3 4 3 5 3" xfId="31905"/>
    <cellStyle name="Comma 3 4 3 6" xfId="1712"/>
    <cellStyle name="Comma 3 4 3 6 2" xfId="31907"/>
    <cellStyle name="Comma 3 4 3 7" xfId="31892"/>
    <cellStyle name="Comma 3 4 4" xfId="1713"/>
    <cellStyle name="Comma 3 4 4 2" xfId="1714"/>
    <cellStyle name="Comma 3 4 4 2 2" xfId="1715"/>
    <cellStyle name="Comma 3 4 4 2 2 2" xfId="1716"/>
    <cellStyle name="Comma 3 4 4 2 2 2 2" xfId="31911"/>
    <cellStyle name="Comma 3 4 4 2 2 3" xfId="31910"/>
    <cellStyle name="Comma 3 4 4 2 3" xfId="1717"/>
    <cellStyle name="Comma 3 4 4 2 3 2" xfId="31912"/>
    <cellStyle name="Comma 3 4 4 2 4" xfId="31909"/>
    <cellStyle name="Comma 3 4 4 3" xfId="1718"/>
    <cellStyle name="Comma 3 4 4 3 2" xfId="1719"/>
    <cellStyle name="Comma 3 4 4 3 2 2" xfId="1720"/>
    <cellStyle name="Comma 3 4 4 3 2 2 2" xfId="31915"/>
    <cellStyle name="Comma 3 4 4 3 2 3" xfId="31914"/>
    <cellStyle name="Comma 3 4 4 3 3" xfId="1721"/>
    <cellStyle name="Comma 3 4 4 3 3 2" xfId="31916"/>
    <cellStyle name="Comma 3 4 4 3 4" xfId="31913"/>
    <cellStyle name="Comma 3 4 4 4" xfId="1722"/>
    <cellStyle name="Comma 3 4 4 4 2" xfId="1723"/>
    <cellStyle name="Comma 3 4 4 4 2 2" xfId="1724"/>
    <cellStyle name="Comma 3 4 4 4 2 2 2" xfId="31919"/>
    <cellStyle name="Comma 3 4 4 4 2 3" xfId="31918"/>
    <cellStyle name="Comma 3 4 4 4 3" xfId="1725"/>
    <cellStyle name="Comma 3 4 4 4 3 2" xfId="31920"/>
    <cellStyle name="Comma 3 4 4 4 4" xfId="31917"/>
    <cellStyle name="Comma 3 4 4 5" xfId="1726"/>
    <cellStyle name="Comma 3 4 4 5 2" xfId="1727"/>
    <cellStyle name="Comma 3 4 4 5 2 2" xfId="31922"/>
    <cellStyle name="Comma 3 4 4 5 3" xfId="31921"/>
    <cellStyle name="Comma 3 4 4 6" xfId="1728"/>
    <cellStyle name="Comma 3 4 4 6 2" xfId="31923"/>
    <cellStyle name="Comma 3 4 4 7" xfId="31908"/>
    <cellStyle name="Comma 3 4 5" xfId="1729"/>
    <cellStyle name="Comma 3 4 5 2" xfId="1730"/>
    <cellStyle name="Comma 3 4 5 2 2" xfId="1731"/>
    <cellStyle name="Comma 3 4 5 2 2 2" xfId="1732"/>
    <cellStyle name="Comma 3 4 5 2 2 2 2" xfId="31927"/>
    <cellStyle name="Comma 3 4 5 2 2 3" xfId="31926"/>
    <cellStyle name="Comma 3 4 5 2 3" xfId="1733"/>
    <cellStyle name="Comma 3 4 5 2 3 2" xfId="31928"/>
    <cellStyle name="Comma 3 4 5 2 4" xfId="31925"/>
    <cellStyle name="Comma 3 4 5 3" xfId="1734"/>
    <cellStyle name="Comma 3 4 5 3 2" xfId="1735"/>
    <cellStyle name="Comma 3 4 5 3 2 2" xfId="1736"/>
    <cellStyle name="Comma 3 4 5 3 2 2 2" xfId="31931"/>
    <cellStyle name="Comma 3 4 5 3 2 3" xfId="31930"/>
    <cellStyle name="Comma 3 4 5 3 3" xfId="1737"/>
    <cellStyle name="Comma 3 4 5 3 3 2" xfId="31932"/>
    <cellStyle name="Comma 3 4 5 3 4" xfId="31929"/>
    <cellStyle name="Comma 3 4 5 4" xfId="1738"/>
    <cellStyle name="Comma 3 4 5 4 2" xfId="1739"/>
    <cellStyle name="Comma 3 4 5 4 2 2" xfId="31934"/>
    <cellStyle name="Comma 3 4 5 4 3" xfId="31933"/>
    <cellStyle name="Comma 3 4 5 5" xfId="1740"/>
    <cellStyle name="Comma 3 4 5 5 2" xfId="31935"/>
    <cellStyle name="Comma 3 4 5 6" xfId="31924"/>
    <cellStyle name="Comma 3 4 6" xfId="1741"/>
    <cellStyle name="Comma 3 4 6 2" xfId="1742"/>
    <cellStyle name="Comma 3 4 6 2 2" xfId="1743"/>
    <cellStyle name="Comma 3 4 6 2 2 2" xfId="31938"/>
    <cellStyle name="Comma 3 4 6 2 3" xfId="31937"/>
    <cellStyle name="Comma 3 4 6 3" xfId="1744"/>
    <cellStyle name="Comma 3 4 6 3 2" xfId="31939"/>
    <cellStyle name="Comma 3 4 6 4" xfId="31936"/>
    <cellStyle name="Comma 3 4 7" xfId="1745"/>
    <cellStyle name="Comma 3 4 7 2" xfId="1746"/>
    <cellStyle name="Comma 3 4 7 2 2" xfId="1747"/>
    <cellStyle name="Comma 3 4 7 2 2 2" xfId="31942"/>
    <cellStyle name="Comma 3 4 7 2 3" xfId="31941"/>
    <cellStyle name="Comma 3 4 7 3" xfId="1748"/>
    <cellStyle name="Comma 3 4 7 3 2" xfId="31943"/>
    <cellStyle name="Comma 3 4 7 4" xfId="31940"/>
    <cellStyle name="Comma 3 4 8" xfId="1749"/>
    <cellStyle name="Comma 3 4 8 2" xfId="1750"/>
    <cellStyle name="Comma 3 4 8 2 2" xfId="1751"/>
    <cellStyle name="Comma 3 4 8 2 2 2" xfId="31946"/>
    <cellStyle name="Comma 3 4 8 2 3" xfId="31945"/>
    <cellStyle name="Comma 3 4 8 3" xfId="1752"/>
    <cellStyle name="Comma 3 4 8 3 2" xfId="31947"/>
    <cellStyle name="Comma 3 4 8 4" xfId="31944"/>
    <cellStyle name="Comma 3 4 9" xfId="1753"/>
    <cellStyle name="Comma 3 4 9 2" xfId="1754"/>
    <cellStyle name="Comma 3 4 9 2 2" xfId="1755"/>
    <cellStyle name="Comma 3 4 9 2 2 2" xfId="31950"/>
    <cellStyle name="Comma 3 4 9 2 3" xfId="31949"/>
    <cellStyle name="Comma 3 4 9 3" xfId="1756"/>
    <cellStyle name="Comma 3 4 9 3 2" xfId="31951"/>
    <cellStyle name="Comma 3 4 9 4" xfId="31948"/>
    <cellStyle name="Comma 3 5" xfId="1757"/>
    <cellStyle name="Comma 3 5 10" xfId="1758"/>
    <cellStyle name="Comma 3 5 10 2" xfId="1759"/>
    <cellStyle name="Comma 3 5 10 2 2" xfId="31954"/>
    <cellStyle name="Comma 3 5 10 3" xfId="31953"/>
    <cellStyle name="Comma 3 5 11" xfId="1760"/>
    <cellStyle name="Comma 3 5 11 2" xfId="31955"/>
    <cellStyle name="Comma 3 5 12" xfId="31952"/>
    <cellStyle name="Comma 3 5 2" xfId="1761"/>
    <cellStyle name="Comma 3 5 2 2" xfId="1762"/>
    <cellStyle name="Comma 3 5 2 2 2" xfId="1763"/>
    <cellStyle name="Comma 3 5 2 2 2 2" xfId="1764"/>
    <cellStyle name="Comma 3 5 2 2 2 2 2" xfId="31959"/>
    <cellStyle name="Comma 3 5 2 2 2 3" xfId="31958"/>
    <cellStyle name="Comma 3 5 2 2 3" xfId="1765"/>
    <cellStyle name="Comma 3 5 2 2 3 2" xfId="31960"/>
    <cellStyle name="Comma 3 5 2 2 4" xfId="31957"/>
    <cellStyle name="Comma 3 5 2 3" xfId="1766"/>
    <cellStyle name="Comma 3 5 2 3 2" xfId="1767"/>
    <cellStyle name="Comma 3 5 2 3 2 2" xfId="1768"/>
    <cellStyle name="Comma 3 5 2 3 2 2 2" xfId="31963"/>
    <cellStyle name="Comma 3 5 2 3 2 3" xfId="31962"/>
    <cellStyle name="Comma 3 5 2 3 3" xfId="1769"/>
    <cellStyle name="Comma 3 5 2 3 3 2" xfId="31964"/>
    <cellStyle name="Comma 3 5 2 3 4" xfId="31961"/>
    <cellStyle name="Comma 3 5 2 4" xfId="1770"/>
    <cellStyle name="Comma 3 5 2 4 2" xfId="1771"/>
    <cellStyle name="Comma 3 5 2 4 2 2" xfId="1772"/>
    <cellStyle name="Comma 3 5 2 4 2 2 2" xfId="31967"/>
    <cellStyle name="Comma 3 5 2 4 2 3" xfId="31966"/>
    <cellStyle name="Comma 3 5 2 4 3" xfId="1773"/>
    <cellStyle name="Comma 3 5 2 4 3 2" xfId="31968"/>
    <cellStyle name="Comma 3 5 2 4 4" xfId="31965"/>
    <cellStyle name="Comma 3 5 2 5" xfId="1774"/>
    <cellStyle name="Comma 3 5 2 5 2" xfId="1775"/>
    <cellStyle name="Comma 3 5 2 5 2 2" xfId="31970"/>
    <cellStyle name="Comma 3 5 2 5 3" xfId="31969"/>
    <cellStyle name="Comma 3 5 2 6" xfId="1776"/>
    <cellStyle name="Comma 3 5 2 6 2" xfId="31971"/>
    <cellStyle name="Comma 3 5 2 7" xfId="31956"/>
    <cellStyle name="Comma 3 5 3" xfId="1777"/>
    <cellStyle name="Comma 3 5 3 2" xfId="1778"/>
    <cellStyle name="Comma 3 5 3 2 2" xfId="1779"/>
    <cellStyle name="Comma 3 5 3 2 2 2" xfId="1780"/>
    <cellStyle name="Comma 3 5 3 2 2 2 2" xfId="31975"/>
    <cellStyle name="Comma 3 5 3 2 2 3" xfId="31974"/>
    <cellStyle name="Comma 3 5 3 2 3" xfId="1781"/>
    <cellStyle name="Comma 3 5 3 2 3 2" xfId="31976"/>
    <cellStyle name="Comma 3 5 3 2 4" xfId="31973"/>
    <cellStyle name="Comma 3 5 3 3" xfId="1782"/>
    <cellStyle name="Comma 3 5 3 3 2" xfId="1783"/>
    <cellStyle name="Comma 3 5 3 3 2 2" xfId="1784"/>
    <cellStyle name="Comma 3 5 3 3 2 2 2" xfId="31979"/>
    <cellStyle name="Comma 3 5 3 3 2 3" xfId="31978"/>
    <cellStyle name="Comma 3 5 3 3 3" xfId="1785"/>
    <cellStyle name="Comma 3 5 3 3 3 2" xfId="31980"/>
    <cellStyle name="Comma 3 5 3 3 4" xfId="31977"/>
    <cellStyle name="Comma 3 5 3 4" xfId="1786"/>
    <cellStyle name="Comma 3 5 3 4 2" xfId="1787"/>
    <cellStyle name="Comma 3 5 3 4 2 2" xfId="1788"/>
    <cellStyle name="Comma 3 5 3 4 2 2 2" xfId="31983"/>
    <cellStyle name="Comma 3 5 3 4 2 3" xfId="31982"/>
    <cellStyle name="Comma 3 5 3 4 3" xfId="1789"/>
    <cellStyle name="Comma 3 5 3 4 3 2" xfId="31984"/>
    <cellStyle name="Comma 3 5 3 4 4" xfId="31981"/>
    <cellStyle name="Comma 3 5 3 5" xfId="1790"/>
    <cellStyle name="Comma 3 5 3 5 2" xfId="1791"/>
    <cellStyle name="Comma 3 5 3 5 2 2" xfId="31986"/>
    <cellStyle name="Comma 3 5 3 5 3" xfId="31985"/>
    <cellStyle name="Comma 3 5 3 6" xfId="1792"/>
    <cellStyle name="Comma 3 5 3 6 2" xfId="31987"/>
    <cellStyle name="Comma 3 5 3 7" xfId="31972"/>
    <cellStyle name="Comma 3 5 4" xfId="1793"/>
    <cellStyle name="Comma 3 5 4 2" xfId="1794"/>
    <cellStyle name="Comma 3 5 4 2 2" xfId="1795"/>
    <cellStyle name="Comma 3 5 4 2 2 2" xfId="1796"/>
    <cellStyle name="Comma 3 5 4 2 2 2 2" xfId="31991"/>
    <cellStyle name="Comma 3 5 4 2 2 3" xfId="31990"/>
    <cellStyle name="Comma 3 5 4 2 3" xfId="1797"/>
    <cellStyle name="Comma 3 5 4 2 3 2" xfId="31992"/>
    <cellStyle name="Comma 3 5 4 2 4" xfId="31989"/>
    <cellStyle name="Comma 3 5 4 3" xfId="1798"/>
    <cellStyle name="Comma 3 5 4 3 2" xfId="1799"/>
    <cellStyle name="Comma 3 5 4 3 2 2" xfId="1800"/>
    <cellStyle name="Comma 3 5 4 3 2 2 2" xfId="31995"/>
    <cellStyle name="Comma 3 5 4 3 2 3" xfId="31994"/>
    <cellStyle name="Comma 3 5 4 3 3" xfId="1801"/>
    <cellStyle name="Comma 3 5 4 3 3 2" xfId="31996"/>
    <cellStyle name="Comma 3 5 4 3 4" xfId="31993"/>
    <cellStyle name="Comma 3 5 4 4" xfId="1802"/>
    <cellStyle name="Comma 3 5 4 4 2" xfId="1803"/>
    <cellStyle name="Comma 3 5 4 4 2 2" xfId="31998"/>
    <cellStyle name="Comma 3 5 4 4 3" xfId="31997"/>
    <cellStyle name="Comma 3 5 4 5" xfId="1804"/>
    <cellStyle name="Comma 3 5 4 5 2" xfId="31999"/>
    <cellStyle name="Comma 3 5 4 6" xfId="31988"/>
    <cellStyle name="Comma 3 5 5" xfId="1805"/>
    <cellStyle name="Comma 3 5 5 2" xfId="1806"/>
    <cellStyle name="Comma 3 5 5 2 2" xfId="1807"/>
    <cellStyle name="Comma 3 5 5 2 2 2" xfId="32002"/>
    <cellStyle name="Comma 3 5 5 2 3" xfId="32001"/>
    <cellStyle name="Comma 3 5 5 3" xfId="1808"/>
    <cellStyle name="Comma 3 5 5 3 2" xfId="32003"/>
    <cellStyle name="Comma 3 5 5 4" xfId="32000"/>
    <cellStyle name="Comma 3 5 6" xfId="1809"/>
    <cellStyle name="Comma 3 5 6 2" xfId="1810"/>
    <cellStyle name="Comma 3 5 6 2 2" xfId="1811"/>
    <cellStyle name="Comma 3 5 6 2 2 2" xfId="32006"/>
    <cellStyle name="Comma 3 5 6 2 3" xfId="32005"/>
    <cellStyle name="Comma 3 5 6 3" xfId="1812"/>
    <cellStyle name="Comma 3 5 6 3 2" xfId="32007"/>
    <cellStyle name="Comma 3 5 6 4" xfId="32004"/>
    <cellStyle name="Comma 3 5 7" xfId="1813"/>
    <cellStyle name="Comma 3 5 7 2" xfId="1814"/>
    <cellStyle name="Comma 3 5 7 2 2" xfId="1815"/>
    <cellStyle name="Comma 3 5 7 2 2 2" xfId="32010"/>
    <cellStyle name="Comma 3 5 7 2 3" xfId="32009"/>
    <cellStyle name="Comma 3 5 7 3" xfId="1816"/>
    <cellStyle name="Comma 3 5 7 3 2" xfId="32011"/>
    <cellStyle name="Comma 3 5 7 4" xfId="32008"/>
    <cellStyle name="Comma 3 5 8" xfId="1817"/>
    <cellStyle name="Comma 3 5 8 2" xfId="1818"/>
    <cellStyle name="Comma 3 5 8 2 2" xfId="1819"/>
    <cellStyle name="Comma 3 5 8 2 2 2" xfId="32014"/>
    <cellStyle name="Comma 3 5 8 2 3" xfId="32013"/>
    <cellStyle name="Comma 3 5 8 3" xfId="1820"/>
    <cellStyle name="Comma 3 5 8 3 2" xfId="32015"/>
    <cellStyle name="Comma 3 5 8 4" xfId="32012"/>
    <cellStyle name="Comma 3 5 9" xfId="1821"/>
    <cellStyle name="Comma 3 5 9 2" xfId="1822"/>
    <cellStyle name="Comma 3 5 9 2 2" xfId="1823"/>
    <cellStyle name="Comma 3 5 9 2 2 2" xfId="32018"/>
    <cellStyle name="Comma 3 5 9 2 3" xfId="32017"/>
    <cellStyle name="Comma 3 5 9 3" xfId="1824"/>
    <cellStyle name="Comma 3 5 9 3 2" xfId="32019"/>
    <cellStyle name="Comma 3 5 9 4" xfId="32016"/>
    <cellStyle name="Comma 3 6" xfId="1825"/>
    <cellStyle name="Comma 3 6 2" xfId="1826"/>
    <cellStyle name="Comma 3 6 2 2" xfId="1827"/>
    <cellStyle name="Comma 3 6 2 2 2" xfId="1828"/>
    <cellStyle name="Comma 3 6 2 2 2 2" xfId="32023"/>
    <cellStyle name="Comma 3 6 2 2 3" xfId="32022"/>
    <cellStyle name="Comma 3 6 2 3" xfId="1829"/>
    <cellStyle name="Comma 3 6 2 3 2" xfId="32024"/>
    <cellStyle name="Comma 3 6 2 4" xfId="32021"/>
    <cellStyle name="Comma 3 6 3" xfId="1830"/>
    <cellStyle name="Comma 3 6 3 2" xfId="1831"/>
    <cellStyle name="Comma 3 6 3 2 2" xfId="1832"/>
    <cellStyle name="Comma 3 6 3 2 2 2" xfId="32027"/>
    <cellStyle name="Comma 3 6 3 2 3" xfId="32026"/>
    <cellStyle name="Comma 3 6 3 3" xfId="1833"/>
    <cellStyle name="Comma 3 6 3 3 2" xfId="32028"/>
    <cellStyle name="Comma 3 6 3 4" xfId="32025"/>
    <cellStyle name="Comma 3 6 4" xfId="1834"/>
    <cellStyle name="Comma 3 6 4 2" xfId="1835"/>
    <cellStyle name="Comma 3 6 4 2 2" xfId="1836"/>
    <cellStyle name="Comma 3 6 4 2 2 2" xfId="32031"/>
    <cellStyle name="Comma 3 6 4 2 3" xfId="32030"/>
    <cellStyle name="Comma 3 6 4 3" xfId="1837"/>
    <cellStyle name="Comma 3 6 4 3 2" xfId="32032"/>
    <cellStyle name="Comma 3 6 4 4" xfId="32029"/>
    <cellStyle name="Comma 3 6 5" xfId="1838"/>
    <cellStyle name="Comma 3 6 5 2" xfId="1839"/>
    <cellStyle name="Comma 3 6 5 2 2" xfId="32034"/>
    <cellStyle name="Comma 3 6 5 3" xfId="32033"/>
    <cellStyle name="Comma 3 6 6" xfId="1840"/>
    <cellStyle name="Comma 3 6 6 2" xfId="32035"/>
    <cellStyle name="Comma 3 6 7" xfId="32020"/>
    <cellStyle name="Comma 3 7" xfId="1841"/>
    <cellStyle name="Comma 3 7 2" xfId="1842"/>
    <cellStyle name="Comma 3 7 2 2" xfId="1843"/>
    <cellStyle name="Comma 3 7 2 2 2" xfId="1844"/>
    <cellStyle name="Comma 3 7 2 2 2 2" xfId="32039"/>
    <cellStyle name="Comma 3 7 2 2 3" xfId="32038"/>
    <cellStyle name="Comma 3 7 2 3" xfId="1845"/>
    <cellStyle name="Comma 3 7 2 3 2" xfId="32040"/>
    <cellStyle name="Comma 3 7 2 4" xfId="32037"/>
    <cellStyle name="Comma 3 7 3" xfId="1846"/>
    <cellStyle name="Comma 3 7 3 2" xfId="1847"/>
    <cellStyle name="Comma 3 7 3 2 2" xfId="1848"/>
    <cellStyle name="Comma 3 7 3 2 2 2" xfId="32043"/>
    <cellStyle name="Comma 3 7 3 2 3" xfId="32042"/>
    <cellStyle name="Comma 3 7 3 3" xfId="1849"/>
    <cellStyle name="Comma 3 7 3 3 2" xfId="32044"/>
    <cellStyle name="Comma 3 7 3 4" xfId="32041"/>
    <cellStyle name="Comma 3 7 4" xfId="1850"/>
    <cellStyle name="Comma 3 7 4 2" xfId="1851"/>
    <cellStyle name="Comma 3 7 4 2 2" xfId="1852"/>
    <cellStyle name="Comma 3 7 4 2 2 2" xfId="32047"/>
    <cellStyle name="Comma 3 7 4 2 3" xfId="32046"/>
    <cellStyle name="Comma 3 7 4 3" xfId="1853"/>
    <cellStyle name="Comma 3 7 4 3 2" xfId="32048"/>
    <cellStyle name="Comma 3 7 4 4" xfId="32045"/>
    <cellStyle name="Comma 3 7 5" xfId="1854"/>
    <cellStyle name="Comma 3 7 5 2" xfId="1855"/>
    <cellStyle name="Comma 3 7 5 2 2" xfId="32050"/>
    <cellStyle name="Comma 3 7 5 3" xfId="32049"/>
    <cellStyle name="Comma 3 7 6" xfId="1856"/>
    <cellStyle name="Comma 3 7 6 2" xfId="32051"/>
    <cellStyle name="Comma 3 7 7" xfId="32036"/>
    <cellStyle name="Comma 3 8" xfId="1857"/>
    <cellStyle name="Comma 3 8 2" xfId="1858"/>
    <cellStyle name="Comma 3 8 2 2" xfId="1859"/>
    <cellStyle name="Comma 3 8 2 2 2" xfId="1860"/>
    <cellStyle name="Comma 3 8 2 2 2 2" xfId="32055"/>
    <cellStyle name="Comma 3 8 2 2 3" xfId="32054"/>
    <cellStyle name="Comma 3 8 2 3" xfId="1861"/>
    <cellStyle name="Comma 3 8 2 3 2" xfId="32056"/>
    <cellStyle name="Comma 3 8 2 4" xfId="32053"/>
    <cellStyle name="Comma 3 8 3" xfId="1862"/>
    <cellStyle name="Comma 3 8 3 2" xfId="1863"/>
    <cellStyle name="Comma 3 8 3 2 2" xfId="1864"/>
    <cellStyle name="Comma 3 8 3 2 2 2" xfId="32059"/>
    <cellStyle name="Comma 3 8 3 2 3" xfId="32058"/>
    <cellStyle name="Comma 3 8 3 3" xfId="1865"/>
    <cellStyle name="Comma 3 8 3 3 2" xfId="32060"/>
    <cellStyle name="Comma 3 8 3 4" xfId="32057"/>
    <cellStyle name="Comma 3 8 4" xfId="1866"/>
    <cellStyle name="Comma 3 8 4 2" xfId="1867"/>
    <cellStyle name="Comma 3 8 4 2 2" xfId="32062"/>
    <cellStyle name="Comma 3 8 4 3" xfId="32061"/>
    <cellStyle name="Comma 3 8 5" xfId="1868"/>
    <cellStyle name="Comma 3 8 5 2" xfId="32063"/>
    <cellStyle name="Comma 3 8 6" xfId="32052"/>
    <cellStyle name="Comma 3 9" xfId="1869"/>
    <cellStyle name="Comma 3 9 2" xfId="1870"/>
    <cellStyle name="Comma 3 9 2 2" xfId="1871"/>
    <cellStyle name="Comma 3 9 2 2 2" xfId="32066"/>
    <cellStyle name="Comma 3 9 2 3" xfId="32065"/>
    <cellStyle name="Comma 3 9 3" xfId="1872"/>
    <cellStyle name="Comma 3 9 3 2" xfId="32067"/>
    <cellStyle name="Comma 3 9 4" xfId="32064"/>
    <cellStyle name="Comma 30" xfId="588"/>
    <cellStyle name="Comma 30 2" xfId="30210"/>
    <cellStyle name="Comma 30 2 2" xfId="60309"/>
    <cellStyle name="Comma 30 3" xfId="30826"/>
    <cellStyle name="Comma 31" xfId="685"/>
    <cellStyle name="Comma 31 2" xfId="30278"/>
    <cellStyle name="Comma 31 2 2" xfId="60377"/>
    <cellStyle name="Comma 31 3" xfId="30894"/>
    <cellStyle name="Comma 32" xfId="687"/>
    <cellStyle name="Comma 32 2" xfId="30279"/>
    <cellStyle name="Comma 32 2 2" xfId="60378"/>
    <cellStyle name="Comma 32 3" xfId="30895"/>
    <cellStyle name="Comma 33" xfId="634"/>
    <cellStyle name="Comma 33 2" xfId="30237"/>
    <cellStyle name="Comma 33 2 2" xfId="60336"/>
    <cellStyle name="Comma 33 3" xfId="30853"/>
    <cellStyle name="Comma 34" xfId="691"/>
    <cellStyle name="Comma 34 2" xfId="30282"/>
    <cellStyle name="Comma 34 2 2" xfId="60381"/>
    <cellStyle name="Comma 34 3" xfId="30898"/>
    <cellStyle name="Comma 35" xfId="643"/>
    <cellStyle name="Comma 35 2" xfId="30245"/>
    <cellStyle name="Comma 35 2 2" xfId="60344"/>
    <cellStyle name="Comma 35 3" xfId="30861"/>
    <cellStyle name="Comma 36" xfId="693"/>
    <cellStyle name="Comma 36 2" xfId="30283"/>
    <cellStyle name="Comma 36 2 2" xfId="60382"/>
    <cellStyle name="Comma 36 3" xfId="30899"/>
    <cellStyle name="Comma 37" xfId="30136"/>
    <cellStyle name="Comma 38" xfId="30145"/>
    <cellStyle name="Comma 39" xfId="30148"/>
    <cellStyle name="Comma 39 2" xfId="60252"/>
    <cellStyle name="Comma 4" xfId="149"/>
    <cellStyle name="Comma 4 10" xfId="1874"/>
    <cellStyle name="Comma 4 10 2" xfId="1875"/>
    <cellStyle name="Comma 4 10 2 2" xfId="1876"/>
    <cellStyle name="Comma 4 10 2 2 2" xfId="32071"/>
    <cellStyle name="Comma 4 10 2 3" xfId="32070"/>
    <cellStyle name="Comma 4 10 3" xfId="1877"/>
    <cellStyle name="Comma 4 10 3 2" xfId="32072"/>
    <cellStyle name="Comma 4 10 4" xfId="32069"/>
    <cellStyle name="Comma 4 11" xfId="1878"/>
    <cellStyle name="Comma 4 11 2" xfId="1879"/>
    <cellStyle name="Comma 4 11 2 2" xfId="1880"/>
    <cellStyle name="Comma 4 11 2 2 2" xfId="32075"/>
    <cellStyle name="Comma 4 11 2 3" xfId="32074"/>
    <cellStyle name="Comma 4 11 3" xfId="1881"/>
    <cellStyle name="Comma 4 11 3 2" xfId="32076"/>
    <cellStyle name="Comma 4 11 4" xfId="32073"/>
    <cellStyle name="Comma 4 12" xfId="1882"/>
    <cellStyle name="Comma 4 12 2" xfId="1883"/>
    <cellStyle name="Comma 4 12 2 2" xfId="1884"/>
    <cellStyle name="Comma 4 12 2 2 2" xfId="32079"/>
    <cellStyle name="Comma 4 12 2 3" xfId="32078"/>
    <cellStyle name="Comma 4 12 3" xfId="1885"/>
    <cellStyle name="Comma 4 12 3 2" xfId="32080"/>
    <cellStyle name="Comma 4 12 4" xfId="32077"/>
    <cellStyle name="Comma 4 13" xfId="1886"/>
    <cellStyle name="Comma 4 13 2" xfId="1887"/>
    <cellStyle name="Comma 4 13 2 2" xfId="32082"/>
    <cellStyle name="Comma 4 13 3" xfId="32081"/>
    <cellStyle name="Comma 4 14" xfId="1888"/>
    <cellStyle name="Comma 4 14 2" xfId="32083"/>
    <cellStyle name="Comma 4 15" xfId="1889"/>
    <cellStyle name="Comma 4 15 2" xfId="32084"/>
    <cellStyle name="Comma 4 16" xfId="1873"/>
    <cellStyle name="Comma 4 16 2" xfId="32068"/>
    <cellStyle name="Comma 4 2" xfId="626"/>
    <cellStyle name="Comma 4 2 10" xfId="1891"/>
    <cellStyle name="Comma 4 2 10 2" xfId="1892"/>
    <cellStyle name="Comma 4 2 10 2 2" xfId="1893"/>
    <cellStyle name="Comma 4 2 10 2 2 2" xfId="32088"/>
    <cellStyle name="Comma 4 2 10 2 3" xfId="32087"/>
    <cellStyle name="Comma 4 2 10 3" xfId="1894"/>
    <cellStyle name="Comma 4 2 10 3 2" xfId="32089"/>
    <cellStyle name="Comma 4 2 10 4" xfId="32086"/>
    <cellStyle name="Comma 4 2 11" xfId="1895"/>
    <cellStyle name="Comma 4 2 11 2" xfId="1896"/>
    <cellStyle name="Comma 4 2 11 2 2" xfId="1897"/>
    <cellStyle name="Comma 4 2 11 2 2 2" xfId="32092"/>
    <cellStyle name="Comma 4 2 11 2 3" xfId="32091"/>
    <cellStyle name="Comma 4 2 11 3" xfId="1898"/>
    <cellStyle name="Comma 4 2 11 3 2" xfId="32093"/>
    <cellStyle name="Comma 4 2 11 4" xfId="32090"/>
    <cellStyle name="Comma 4 2 12" xfId="1899"/>
    <cellStyle name="Comma 4 2 12 2" xfId="1900"/>
    <cellStyle name="Comma 4 2 12 2 2" xfId="32095"/>
    <cellStyle name="Comma 4 2 12 3" xfId="32094"/>
    <cellStyle name="Comma 4 2 13" xfId="1901"/>
    <cellStyle name="Comma 4 2 13 2" xfId="32096"/>
    <cellStyle name="Comma 4 2 14" xfId="1902"/>
    <cellStyle name="Comma 4 2 14 2" xfId="32097"/>
    <cellStyle name="Comma 4 2 15" xfId="1890"/>
    <cellStyle name="Comma 4 2 15 2" xfId="32085"/>
    <cellStyle name="Comma 4 2 2" xfId="1903"/>
    <cellStyle name="Comma 4 2 2 10" xfId="1904"/>
    <cellStyle name="Comma 4 2 2 10 2" xfId="1905"/>
    <cellStyle name="Comma 4 2 2 10 2 2" xfId="1906"/>
    <cellStyle name="Comma 4 2 2 10 2 2 2" xfId="32101"/>
    <cellStyle name="Comma 4 2 2 10 2 3" xfId="32100"/>
    <cellStyle name="Comma 4 2 2 10 3" xfId="1907"/>
    <cellStyle name="Comma 4 2 2 10 3 2" xfId="32102"/>
    <cellStyle name="Comma 4 2 2 10 4" xfId="32099"/>
    <cellStyle name="Comma 4 2 2 11" xfId="1908"/>
    <cellStyle name="Comma 4 2 2 11 2" xfId="1909"/>
    <cellStyle name="Comma 4 2 2 11 2 2" xfId="32104"/>
    <cellStyle name="Comma 4 2 2 11 3" xfId="32103"/>
    <cellStyle name="Comma 4 2 2 12" xfId="1910"/>
    <cellStyle name="Comma 4 2 2 12 2" xfId="32105"/>
    <cellStyle name="Comma 4 2 2 13" xfId="1911"/>
    <cellStyle name="Comma 4 2 2 13 2" xfId="32106"/>
    <cellStyle name="Comma 4 2 2 14" xfId="32098"/>
    <cellStyle name="Comma 4 2 2 2" xfId="1912"/>
    <cellStyle name="Comma 4 2 2 2 10" xfId="1913"/>
    <cellStyle name="Comma 4 2 2 2 10 2" xfId="1914"/>
    <cellStyle name="Comma 4 2 2 2 10 2 2" xfId="32109"/>
    <cellStyle name="Comma 4 2 2 2 10 3" xfId="32108"/>
    <cellStyle name="Comma 4 2 2 2 11" xfId="1915"/>
    <cellStyle name="Comma 4 2 2 2 11 2" xfId="32110"/>
    <cellStyle name="Comma 4 2 2 2 12" xfId="32107"/>
    <cellStyle name="Comma 4 2 2 2 2" xfId="1916"/>
    <cellStyle name="Comma 4 2 2 2 2 2" xfId="1917"/>
    <cellStyle name="Comma 4 2 2 2 2 2 2" xfId="1918"/>
    <cellStyle name="Comma 4 2 2 2 2 2 2 2" xfId="1919"/>
    <cellStyle name="Comma 4 2 2 2 2 2 2 2 2" xfId="32114"/>
    <cellStyle name="Comma 4 2 2 2 2 2 2 3" xfId="32113"/>
    <cellStyle name="Comma 4 2 2 2 2 2 3" xfId="1920"/>
    <cellStyle name="Comma 4 2 2 2 2 2 3 2" xfId="32115"/>
    <cellStyle name="Comma 4 2 2 2 2 2 4" xfId="32112"/>
    <cellStyle name="Comma 4 2 2 2 2 3" xfId="1921"/>
    <cellStyle name="Comma 4 2 2 2 2 3 2" xfId="1922"/>
    <cellStyle name="Comma 4 2 2 2 2 3 2 2" xfId="1923"/>
    <cellStyle name="Comma 4 2 2 2 2 3 2 2 2" xfId="32118"/>
    <cellStyle name="Comma 4 2 2 2 2 3 2 3" xfId="32117"/>
    <cellStyle name="Comma 4 2 2 2 2 3 3" xfId="1924"/>
    <cellStyle name="Comma 4 2 2 2 2 3 3 2" xfId="32119"/>
    <cellStyle name="Comma 4 2 2 2 2 3 4" xfId="32116"/>
    <cellStyle name="Comma 4 2 2 2 2 4" xfId="1925"/>
    <cellStyle name="Comma 4 2 2 2 2 4 2" xfId="1926"/>
    <cellStyle name="Comma 4 2 2 2 2 4 2 2" xfId="1927"/>
    <cellStyle name="Comma 4 2 2 2 2 4 2 2 2" xfId="32122"/>
    <cellStyle name="Comma 4 2 2 2 2 4 2 3" xfId="32121"/>
    <cellStyle name="Comma 4 2 2 2 2 4 3" xfId="1928"/>
    <cellStyle name="Comma 4 2 2 2 2 4 3 2" xfId="32123"/>
    <cellStyle name="Comma 4 2 2 2 2 4 4" xfId="32120"/>
    <cellStyle name="Comma 4 2 2 2 2 5" xfId="1929"/>
    <cellStyle name="Comma 4 2 2 2 2 5 2" xfId="1930"/>
    <cellStyle name="Comma 4 2 2 2 2 5 2 2" xfId="32125"/>
    <cellStyle name="Comma 4 2 2 2 2 5 3" xfId="32124"/>
    <cellStyle name="Comma 4 2 2 2 2 6" xfId="1931"/>
    <cellStyle name="Comma 4 2 2 2 2 6 2" xfId="32126"/>
    <cellStyle name="Comma 4 2 2 2 2 7" xfId="32111"/>
    <cellStyle name="Comma 4 2 2 2 3" xfId="1932"/>
    <cellStyle name="Comma 4 2 2 2 3 2" xfId="1933"/>
    <cellStyle name="Comma 4 2 2 2 3 2 2" xfId="1934"/>
    <cellStyle name="Comma 4 2 2 2 3 2 2 2" xfId="1935"/>
    <cellStyle name="Comma 4 2 2 2 3 2 2 2 2" xfId="32130"/>
    <cellStyle name="Comma 4 2 2 2 3 2 2 3" xfId="32129"/>
    <cellStyle name="Comma 4 2 2 2 3 2 3" xfId="1936"/>
    <cellStyle name="Comma 4 2 2 2 3 2 3 2" xfId="32131"/>
    <cellStyle name="Comma 4 2 2 2 3 2 4" xfId="32128"/>
    <cellStyle name="Comma 4 2 2 2 3 3" xfId="1937"/>
    <cellStyle name="Comma 4 2 2 2 3 3 2" xfId="1938"/>
    <cellStyle name="Comma 4 2 2 2 3 3 2 2" xfId="1939"/>
    <cellStyle name="Comma 4 2 2 2 3 3 2 2 2" xfId="32134"/>
    <cellStyle name="Comma 4 2 2 2 3 3 2 3" xfId="32133"/>
    <cellStyle name="Comma 4 2 2 2 3 3 3" xfId="1940"/>
    <cellStyle name="Comma 4 2 2 2 3 3 3 2" xfId="32135"/>
    <cellStyle name="Comma 4 2 2 2 3 3 4" xfId="32132"/>
    <cellStyle name="Comma 4 2 2 2 3 4" xfId="1941"/>
    <cellStyle name="Comma 4 2 2 2 3 4 2" xfId="1942"/>
    <cellStyle name="Comma 4 2 2 2 3 4 2 2" xfId="1943"/>
    <cellStyle name="Comma 4 2 2 2 3 4 2 2 2" xfId="32138"/>
    <cellStyle name="Comma 4 2 2 2 3 4 2 3" xfId="32137"/>
    <cellStyle name="Comma 4 2 2 2 3 4 3" xfId="1944"/>
    <cellStyle name="Comma 4 2 2 2 3 4 3 2" xfId="32139"/>
    <cellStyle name="Comma 4 2 2 2 3 4 4" xfId="32136"/>
    <cellStyle name="Comma 4 2 2 2 3 5" xfId="1945"/>
    <cellStyle name="Comma 4 2 2 2 3 5 2" xfId="1946"/>
    <cellStyle name="Comma 4 2 2 2 3 5 2 2" xfId="32141"/>
    <cellStyle name="Comma 4 2 2 2 3 5 3" xfId="32140"/>
    <cellStyle name="Comma 4 2 2 2 3 6" xfId="1947"/>
    <cellStyle name="Comma 4 2 2 2 3 6 2" xfId="32142"/>
    <cellStyle name="Comma 4 2 2 2 3 7" xfId="32127"/>
    <cellStyle name="Comma 4 2 2 2 4" xfId="1948"/>
    <cellStyle name="Comma 4 2 2 2 4 2" xfId="1949"/>
    <cellStyle name="Comma 4 2 2 2 4 2 2" xfId="1950"/>
    <cellStyle name="Comma 4 2 2 2 4 2 2 2" xfId="1951"/>
    <cellStyle name="Comma 4 2 2 2 4 2 2 2 2" xfId="32146"/>
    <cellStyle name="Comma 4 2 2 2 4 2 2 3" xfId="32145"/>
    <cellStyle name="Comma 4 2 2 2 4 2 3" xfId="1952"/>
    <cellStyle name="Comma 4 2 2 2 4 2 3 2" xfId="32147"/>
    <cellStyle name="Comma 4 2 2 2 4 2 4" xfId="32144"/>
    <cellStyle name="Comma 4 2 2 2 4 3" xfId="1953"/>
    <cellStyle name="Comma 4 2 2 2 4 3 2" xfId="1954"/>
    <cellStyle name="Comma 4 2 2 2 4 3 2 2" xfId="1955"/>
    <cellStyle name="Comma 4 2 2 2 4 3 2 2 2" xfId="32150"/>
    <cellStyle name="Comma 4 2 2 2 4 3 2 3" xfId="32149"/>
    <cellStyle name="Comma 4 2 2 2 4 3 3" xfId="1956"/>
    <cellStyle name="Comma 4 2 2 2 4 3 3 2" xfId="32151"/>
    <cellStyle name="Comma 4 2 2 2 4 3 4" xfId="32148"/>
    <cellStyle name="Comma 4 2 2 2 4 4" xfId="1957"/>
    <cellStyle name="Comma 4 2 2 2 4 4 2" xfId="1958"/>
    <cellStyle name="Comma 4 2 2 2 4 4 2 2" xfId="32153"/>
    <cellStyle name="Comma 4 2 2 2 4 4 3" xfId="32152"/>
    <cellStyle name="Comma 4 2 2 2 4 5" xfId="1959"/>
    <cellStyle name="Comma 4 2 2 2 4 5 2" xfId="32154"/>
    <cellStyle name="Comma 4 2 2 2 4 6" xfId="32143"/>
    <cellStyle name="Comma 4 2 2 2 5" xfId="1960"/>
    <cellStyle name="Comma 4 2 2 2 5 2" xfId="1961"/>
    <cellStyle name="Comma 4 2 2 2 5 2 2" xfId="1962"/>
    <cellStyle name="Comma 4 2 2 2 5 2 2 2" xfId="32157"/>
    <cellStyle name="Comma 4 2 2 2 5 2 3" xfId="32156"/>
    <cellStyle name="Comma 4 2 2 2 5 3" xfId="1963"/>
    <cellStyle name="Comma 4 2 2 2 5 3 2" xfId="32158"/>
    <cellStyle name="Comma 4 2 2 2 5 4" xfId="32155"/>
    <cellStyle name="Comma 4 2 2 2 6" xfId="1964"/>
    <cellStyle name="Comma 4 2 2 2 6 2" xfId="1965"/>
    <cellStyle name="Comma 4 2 2 2 6 2 2" xfId="1966"/>
    <cellStyle name="Comma 4 2 2 2 6 2 2 2" xfId="32161"/>
    <cellStyle name="Comma 4 2 2 2 6 2 3" xfId="32160"/>
    <cellStyle name="Comma 4 2 2 2 6 3" xfId="1967"/>
    <cellStyle name="Comma 4 2 2 2 6 3 2" xfId="32162"/>
    <cellStyle name="Comma 4 2 2 2 6 4" xfId="32159"/>
    <cellStyle name="Comma 4 2 2 2 7" xfId="1968"/>
    <cellStyle name="Comma 4 2 2 2 7 2" xfId="1969"/>
    <cellStyle name="Comma 4 2 2 2 7 2 2" xfId="1970"/>
    <cellStyle name="Comma 4 2 2 2 7 2 2 2" xfId="32165"/>
    <cellStyle name="Comma 4 2 2 2 7 2 3" xfId="32164"/>
    <cellStyle name="Comma 4 2 2 2 7 3" xfId="1971"/>
    <cellStyle name="Comma 4 2 2 2 7 3 2" xfId="32166"/>
    <cellStyle name="Comma 4 2 2 2 7 4" xfId="32163"/>
    <cellStyle name="Comma 4 2 2 2 8" xfId="1972"/>
    <cellStyle name="Comma 4 2 2 2 8 2" xfId="1973"/>
    <cellStyle name="Comma 4 2 2 2 8 2 2" xfId="1974"/>
    <cellStyle name="Comma 4 2 2 2 8 2 2 2" xfId="32169"/>
    <cellStyle name="Comma 4 2 2 2 8 2 3" xfId="32168"/>
    <cellStyle name="Comma 4 2 2 2 8 3" xfId="1975"/>
    <cellStyle name="Comma 4 2 2 2 8 3 2" xfId="32170"/>
    <cellStyle name="Comma 4 2 2 2 8 4" xfId="32167"/>
    <cellStyle name="Comma 4 2 2 2 9" xfId="1976"/>
    <cellStyle name="Comma 4 2 2 2 9 2" xfId="1977"/>
    <cellStyle name="Comma 4 2 2 2 9 2 2" xfId="1978"/>
    <cellStyle name="Comma 4 2 2 2 9 2 2 2" xfId="32173"/>
    <cellStyle name="Comma 4 2 2 2 9 2 3" xfId="32172"/>
    <cellStyle name="Comma 4 2 2 2 9 3" xfId="1979"/>
    <cellStyle name="Comma 4 2 2 2 9 3 2" xfId="32174"/>
    <cellStyle name="Comma 4 2 2 2 9 4" xfId="32171"/>
    <cellStyle name="Comma 4 2 2 3" xfId="1980"/>
    <cellStyle name="Comma 4 2 2 3 2" xfId="1981"/>
    <cellStyle name="Comma 4 2 2 3 2 2" xfId="1982"/>
    <cellStyle name="Comma 4 2 2 3 2 2 2" xfId="1983"/>
    <cellStyle name="Comma 4 2 2 3 2 2 2 2" xfId="32178"/>
    <cellStyle name="Comma 4 2 2 3 2 2 3" xfId="32177"/>
    <cellStyle name="Comma 4 2 2 3 2 3" xfId="1984"/>
    <cellStyle name="Comma 4 2 2 3 2 3 2" xfId="32179"/>
    <cellStyle name="Comma 4 2 2 3 2 4" xfId="32176"/>
    <cellStyle name="Comma 4 2 2 3 3" xfId="1985"/>
    <cellStyle name="Comma 4 2 2 3 3 2" xfId="1986"/>
    <cellStyle name="Comma 4 2 2 3 3 2 2" xfId="1987"/>
    <cellStyle name="Comma 4 2 2 3 3 2 2 2" xfId="32182"/>
    <cellStyle name="Comma 4 2 2 3 3 2 3" xfId="32181"/>
    <cellStyle name="Comma 4 2 2 3 3 3" xfId="1988"/>
    <cellStyle name="Comma 4 2 2 3 3 3 2" xfId="32183"/>
    <cellStyle name="Comma 4 2 2 3 3 4" xfId="32180"/>
    <cellStyle name="Comma 4 2 2 3 4" xfId="1989"/>
    <cellStyle name="Comma 4 2 2 3 4 2" xfId="1990"/>
    <cellStyle name="Comma 4 2 2 3 4 2 2" xfId="1991"/>
    <cellStyle name="Comma 4 2 2 3 4 2 2 2" xfId="32186"/>
    <cellStyle name="Comma 4 2 2 3 4 2 3" xfId="32185"/>
    <cellStyle name="Comma 4 2 2 3 4 3" xfId="1992"/>
    <cellStyle name="Comma 4 2 2 3 4 3 2" xfId="32187"/>
    <cellStyle name="Comma 4 2 2 3 4 4" xfId="32184"/>
    <cellStyle name="Comma 4 2 2 3 5" xfId="1993"/>
    <cellStyle name="Comma 4 2 2 3 5 2" xfId="1994"/>
    <cellStyle name="Comma 4 2 2 3 5 2 2" xfId="32189"/>
    <cellStyle name="Comma 4 2 2 3 5 3" xfId="32188"/>
    <cellStyle name="Comma 4 2 2 3 6" xfId="1995"/>
    <cellStyle name="Comma 4 2 2 3 6 2" xfId="32190"/>
    <cellStyle name="Comma 4 2 2 3 7" xfId="32175"/>
    <cellStyle name="Comma 4 2 2 4" xfId="1996"/>
    <cellStyle name="Comma 4 2 2 4 2" xfId="1997"/>
    <cellStyle name="Comma 4 2 2 4 2 2" xfId="1998"/>
    <cellStyle name="Comma 4 2 2 4 2 2 2" xfId="1999"/>
    <cellStyle name="Comma 4 2 2 4 2 2 2 2" xfId="32194"/>
    <cellStyle name="Comma 4 2 2 4 2 2 3" xfId="32193"/>
    <cellStyle name="Comma 4 2 2 4 2 3" xfId="2000"/>
    <cellStyle name="Comma 4 2 2 4 2 3 2" xfId="32195"/>
    <cellStyle name="Comma 4 2 2 4 2 4" xfId="32192"/>
    <cellStyle name="Comma 4 2 2 4 3" xfId="2001"/>
    <cellStyle name="Comma 4 2 2 4 3 2" xfId="2002"/>
    <cellStyle name="Comma 4 2 2 4 3 2 2" xfId="2003"/>
    <cellStyle name="Comma 4 2 2 4 3 2 2 2" xfId="32198"/>
    <cellStyle name="Comma 4 2 2 4 3 2 3" xfId="32197"/>
    <cellStyle name="Comma 4 2 2 4 3 3" xfId="2004"/>
    <cellStyle name="Comma 4 2 2 4 3 3 2" xfId="32199"/>
    <cellStyle name="Comma 4 2 2 4 3 4" xfId="32196"/>
    <cellStyle name="Comma 4 2 2 4 4" xfId="2005"/>
    <cellStyle name="Comma 4 2 2 4 4 2" xfId="2006"/>
    <cellStyle name="Comma 4 2 2 4 4 2 2" xfId="2007"/>
    <cellStyle name="Comma 4 2 2 4 4 2 2 2" xfId="32202"/>
    <cellStyle name="Comma 4 2 2 4 4 2 3" xfId="32201"/>
    <cellStyle name="Comma 4 2 2 4 4 3" xfId="2008"/>
    <cellStyle name="Comma 4 2 2 4 4 3 2" xfId="32203"/>
    <cellStyle name="Comma 4 2 2 4 4 4" xfId="32200"/>
    <cellStyle name="Comma 4 2 2 4 5" xfId="2009"/>
    <cellStyle name="Comma 4 2 2 4 5 2" xfId="2010"/>
    <cellStyle name="Comma 4 2 2 4 5 2 2" xfId="32205"/>
    <cellStyle name="Comma 4 2 2 4 5 3" xfId="32204"/>
    <cellStyle name="Comma 4 2 2 4 6" xfId="2011"/>
    <cellStyle name="Comma 4 2 2 4 6 2" xfId="32206"/>
    <cellStyle name="Comma 4 2 2 4 7" xfId="32191"/>
    <cellStyle name="Comma 4 2 2 5" xfId="2012"/>
    <cellStyle name="Comma 4 2 2 5 2" xfId="2013"/>
    <cellStyle name="Comma 4 2 2 5 2 2" xfId="2014"/>
    <cellStyle name="Comma 4 2 2 5 2 2 2" xfId="2015"/>
    <cellStyle name="Comma 4 2 2 5 2 2 2 2" xfId="32210"/>
    <cellStyle name="Comma 4 2 2 5 2 2 3" xfId="32209"/>
    <cellStyle name="Comma 4 2 2 5 2 3" xfId="2016"/>
    <cellStyle name="Comma 4 2 2 5 2 3 2" xfId="32211"/>
    <cellStyle name="Comma 4 2 2 5 2 4" xfId="32208"/>
    <cellStyle name="Comma 4 2 2 5 3" xfId="2017"/>
    <cellStyle name="Comma 4 2 2 5 3 2" xfId="2018"/>
    <cellStyle name="Comma 4 2 2 5 3 2 2" xfId="2019"/>
    <cellStyle name="Comma 4 2 2 5 3 2 2 2" xfId="32214"/>
    <cellStyle name="Comma 4 2 2 5 3 2 3" xfId="32213"/>
    <cellStyle name="Comma 4 2 2 5 3 3" xfId="2020"/>
    <cellStyle name="Comma 4 2 2 5 3 3 2" xfId="32215"/>
    <cellStyle name="Comma 4 2 2 5 3 4" xfId="32212"/>
    <cellStyle name="Comma 4 2 2 5 4" xfId="2021"/>
    <cellStyle name="Comma 4 2 2 5 4 2" xfId="2022"/>
    <cellStyle name="Comma 4 2 2 5 4 2 2" xfId="32217"/>
    <cellStyle name="Comma 4 2 2 5 4 3" xfId="32216"/>
    <cellStyle name="Comma 4 2 2 5 5" xfId="2023"/>
    <cellStyle name="Comma 4 2 2 5 5 2" xfId="32218"/>
    <cellStyle name="Comma 4 2 2 5 6" xfId="32207"/>
    <cellStyle name="Comma 4 2 2 6" xfId="2024"/>
    <cellStyle name="Comma 4 2 2 6 2" xfId="2025"/>
    <cellStyle name="Comma 4 2 2 6 2 2" xfId="2026"/>
    <cellStyle name="Comma 4 2 2 6 2 2 2" xfId="32221"/>
    <cellStyle name="Comma 4 2 2 6 2 3" xfId="32220"/>
    <cellStyle name="Comma 4 2 2 6 3" xfId="2027"/>
    <cellStyle name="Comma 4 2 2 6 3 2" xfId="32222"/>
    <cellStyle name="Comma 4 2 2 6 4" xfId="32219"/>
    <cellStyle name="Comma 4 2 2 7" xfId="2028"/>
    <cellStyle name="Comma 4 2 2 7 2" xfId="2029"/>
    <cellStyle name="Comma 4 2 2 7 2 2" xfId="2030"/>
    <cellStyle name="Comma 4 2 2 7 2 2 2" xfId="32225"/>
    <cellStyle name="Comma 4 2 2 7 2 3" xfId="32224"/>
    <cellStyle name="Comma 4 2 2 7 3" xfId="2031"/>
    <cellStyle name="Comma 4 2 2 7 3 2" xfId="32226"/>
    <cellStyle name="Comma 4 2 2 7 4" xfId="32223"/>
    <cellStyle name="Comma 4 2 2 8" xfId="2032"/>
    <cellStyle name="Comma 4 2 2 8 2" xfId="2033"/>
    <cellStyle name="Comma 4 2 2 8 2 2" xfId="2034"/>
    <cellStyle name="Comma 4 2 2 8 2 2 2" xfId="32229"/>
    <cellStyle name="Comma 4 2 2 8 2 3" xfId="32228"/>
    <cellStyle name="Comma 4 2 2 8 3" xfId="2035"/>
    <cellStyle name="Comma 4 2 2 8 3 2" xfId="32230"/>
    <cellStyle name="Comma 4 2 2 8 4" xfId="32227"/>
    <cellStyle name="Comma 4 2 2 9" xfId="2036"/>
    <cellStyle name="Comma 4 2 2 9 2" xfId="2037"/>
    <cellStyle name="Comma 4 2 2 9 2 2" xfId="2038"/>
    <cellStyle name="Comma 4 2 2 9 2 2 2" xfId="32233"/>
    <cellStyle name="Comma 4 2 2 9 2 3" xfId="32232"/>
    <cellStyle name="Comma 4 2 2 9 3" xfId="2039"/>
    <cellStyle name="Comma 4 2 2 9 3 2" xfId="32234"/>
    <cellStyle name="Comma 4 2 2 9 4" xfId="32231"/>
    <cellStyle name="Comma 4 2 3" xfId="2040"/>
    <cellStyle name="Comma 4 2 3 10" xfId="2041"/>
    <cellStyle name="Comma 4 2 3 10 2" xfId="2042"/>
    <cellStyle name="Comma 4 2 3 10 2 2" xfId="32237"/>
    <cellStyle name="Comma 4 2 3 10 3" xfId="32236"/>
    <cellStyle name="Comma 4 2 3 11" xfId="2043"/>
    <cellStyle name="Comma 4 2 3 11 2" xfId="32238"/>
    <cellStyle name="Comma 4 2 3 12" xfId="32235"/>
    <cellStyle name="Comma 4 2 3 2" xfId="2044"/>
    <cellStyle name="Comma 4 2 3 2 2" xfId="2045"/>
    <cellStyle name="Comma 4 2 3 2 2 2" xfId="2046"/>
    <cellStyle name="Comma 4 2 3 2 2 2 2" xfId="2047"/>
    <cellStyle name="Comma 4 2 3 2 2 2 2 2" xfId="32242"/>
    <cellStyle name="Comma 4 2 3 2 2 2 3" xfId="32241"/>
    <cellStyle name="Comma 4 2 3 2 2 3" xfId="2048"/>
    <cellStyle name="Comma 4 2 3 2 2 3 2" xfId="32243"/>
    <cellStyle name="Comma 4 2 3 2 2 4" xfId="32240"/>
    <cellStyle name="Comma 4 2 3 2 3" xfId="2049"/>
    <cellStyle name="Comma 4 2 3 2 3 2" xfId="2050"/>
    <cellStyle name="Comma 4 2 3 2 3 2 2" xfId="2051"/>
    <cellStyle name="Comma 4 2 3 2 3 2 2 2" xfId="32246"/>
    <cellStyle name="Comma 4 2 3 2 3 2 3" xfId="32245"/>
    <cellStyle name="Comma 4 2 3 2 3 3" xfId="2052"/>
    <cellStyle name="Comma 4 2 3 2 3 3 2" xfId="32247"/>
    <cellStyle name="Comma 4 2 3 2 3 4" xfId="32244"/>
    <cellStyle name="Comma 4 2 3 2 4" xfId="2053"/>
    <cellStyle name="Comma 4 2 3 2 4 2" xfId="2054"/>
    <cellStyle name="Comma 4 2 3 2 4 2 2" xfId="2055"/>
    <cellStyle name="Comma 4 2 3 2 4 2 2 2" xfId="32250"/>
    <cellStyle name="Comma 4 2 3 2 4 2 3" xfId="32249"/>
    <cellStyle name="Comma 4 2 3 2 4 3" xfId="2056"/>
    <cellStyle name="Comma 4 2 3 2 4 3 2" xfId="32251"/>
    <cellStyle name="Comma 4 2 3 2 4 4" xfId="32248"/>
    <cellStyle name="Comma 4 2 3 2 5" xfId="2057"/>
    <cellStyle name="Comma 4 2 3 2 5 2" xfId="2058"/>
    <cellStyle name="Comma 4 2 3 2 5 2 2" xfId="32253"/>
    <cellStyle name="Comma 4 2 3 2 5 3" xfId="32252"/>
    <cellStyle name="Comma 4 2 3 2 6" xfId="2059"/>
    <cellStyle name="Comma 4 2 3 2 6 2" xfId="32254"/>
    <cellStyle name="Comma 4 2 3 2 7" xfId="32239"/>
    <cellStyle name="Comma 4 2 3 3" xfId="2060"/>
    <cellStyle name="Comma 4 2 3 3 2" xfId="2061"/>
    <cellStyle name="Comma 4 2 3 3 2 2" xfId="2062"/>
    <cellStyle name="Comma 4 2 3 3 2 2 2" xfId="2063"/>
    <cellStyle name="Comma 4 2 3 3 2 2 2 2" xfId="32258"/>
    <cellStyle name="Comma 4 2 3 3 2 2 3" xfId="32257"/>
    <cellStyle name="Comma 4 2 3 3 2 3" xfId="2064"/>
    <cellStyle name="Comma 4 2 3 3 2 3 2" xfId="32259"/>
    <cellStyle name="Comma 4 2 3 3 2 4" xfId="32256"/>
    <cellStyle name="Comma 4 2 3 3 3" xfId="2065"/>
    <cellStyle name="Comma 4 2 3 3 3 2" xfId="2066"/>
    <cellStyle name="Comma 4 2 3 3 3 2 2" xfId="2067"/>
    <cellStyle name="Comma 4 2 3 3 3 2 2 2" xfId="32262"/>
    <cellStyle name="Comma 4 2 3 3 3 2 3" xfId="32261"/>
    <cellStyle name="Comma 4 2 3 3 3 3" xfId="2068"/>
    <cellStyle name="Comma 4 2 3 3 3 3 2" xfId="32263"/>
    <cellStyle name="Comma 4 2 3 3 3 4" xfId="32260"/>
    <cellStyle name="Comma 4 2 3 3 4" xfId="2069"/>
    <cellStyle name="Comma 4 2 3 3 4 2" xfId="2070"/>
    <cellStyle name="Comma 4 2 3 3 4 2 2" xfId="2071"/>
    <cellStyle name="Comma 4 2 3 3 4 2 2 2" xfId="32266"/>
    <cellStyle name="Comma 4 2 3 3 4 2 3" xfId="32265"/>
    <cellStyle name="Comma 4 2 3 3 4 3" xfId="2072"/>
    <cellStyle name="Comma 4 2 3 3 4 3 2" xfId="32267"/>
    <cellStyle name="Comma 4 2 3 3 4 4" xfId="32264"/>
    <cellStyle name="Comma 4 2 3 3 5" xfId="2073"/>
    <cellStyle name="Comma 4 2 3 3 5 2" xfId="2074"/>
    <cellStyle name="Comma 4 2 3 3 5 2 2" xfId="32269"/>
    <cellStyle name="Comma 4 2 3 3 5 3" xfId="32268"/>
    <cellStyle name="Comma 4 2 3 3 6" xfId="2075"/>
    <cellStyle name="Comma 4 2 3 3 6 2" xfId="32270"/>
    <cellStyle name="Comma 4 2 3 3 7" xfId="32255"/>
    <cellStyle name="Comma 4 2 3 4" xfId="2076"/>
    <cellStyle name="Comma 4 2 3 4 2" xfId="2077"/>
    <cellStyle name="Comma 4 2 3 4 2 2" xfId="2078"/>
    <cellStyle name="Comma 4 2 3 4 2 2 2" xfId="2079"/>
    <cellStyle name="Comma 4 2 3 4 2 2 2 2" xfId="32274"/>
    <cellStyle name="Comma 4 2 3 4 2 2 3" xfId="32273"/>
    <cellStyle name="Comma 4 2 3 4 2 3" xfId="2080"/>
    <cellStyle name="Comma 4 2 3 4 2 3 2" xfId="32275"/>
    <cellStyle name="Comma 4 2 3 4 2 4" xfId="32272"/>
    <cellStyle name="Comma 4 2 3 4 3" xfId="2081"/>
    <cellStyle name="Comma 4 2 3 4 3 2" xfId="2082"/>
    <cellStyle name="Comma 4 2 3 4 3 2 2" xfId="2083"/>
    <cellStyle name="Comma 4 2 3 4 3 2 2 2" xfId="32278"/>
    <cellStyle name="Comma 4 2 3 4 3 2 3" xfId="32277"/>
    <cellStyle name="Comma 4 2 3 4 3 3" xfId="2084"/>
    <cellStyle name="Comma 4 2 3 4 3 3 2" xfId="32279"/>
    <cellStyle name="Comma 4 2 3 4 3 4" xfId="32276"/>
    <cellStyle name="Comma 4 2 3 4 4" xfId="2085"/>
    <cellStyle name="Comma 4 2 3 4 4 2" xfId="2086"/>
    <cellStyle name="Comma 4 2 3 4 4 2 2" xfId="32281"/>
    <cellStyle name="Comma 4 2 3 4 4 3" xfId="32280"/>
    <cellStyle name="Comma 4 2 3 4 5" xfId="2087"/>
    <cellStyle name="Comma 4 2 3 4 5 2" xfId="32282"/>
    <cellStyle name="Comma 4 2 3 4 6" xfId="32271"/>
    <cellStyle name="Comma 4 2 3 5" xfId="2088"/>
    <cellStyle name="Comma 4 2 3 5 2" xfId="2089"/>
    <cellStyle name="Comma 4 2 3 5 2 2" xfId="2090"/>
    <cellStyle name="Comma 4 2 3 5 2 2 2" xfId="32285"/>
    <cellStyle name="Comma 4 2 3 5 2 3" xfId="32284"/>
    <cellStyle name="Comma 4 2 3 5 3" xfId="2091"/>
    <cellStyle name="Comma 4 2 3 5 3 2" xfId="32286"/>
    <cellStyle name="Comma 4 2 3 5 4" xfId="32283"/>
    <cellStyle name="Comma 4 2 3 6" xfId="2092"/>
    <cellStyle name="Comma 4 2 3 6 2" xfId="2093"/>
    <cellStyle name="Comma 4 2 3 6 2 2" xfId="2094"/>
    <cellStyle name="Comma 4 2 3 6 2 2 2" xfId="32289"/>
    <cellStyle name="Comma 4 2 3 6 2 3" xfId="32288"/>
    <cellStyle name="Comma 4 2 3 6 3" xfId="2095"/>
    <cellStyle name="Comma 4 2 3 6 3 2" xfId="32290"/>
    <cellStyle name="Comma 4 2 3 6 4" xfId="32287"/>
    <cellStyle name="Comma 4 2 3 7" xfId="2096"/>
    <cellStyle name="Comma 4 2 3 7 2" xfId="2097"/>
    <cellStyle name="Comma 4 2 3 7 2 2" xfId="2098"/>
    <cellStyle name="Comma 4 2 3 7 2 2 2" xfId="32293"/>
    <cellStyle name="Comma 4 2 3 7 2 3" xfId="32292"/>
    <cellStyle name="Comma 4 2 3 7 3" xfId="2099"/>
    <cellStyle name="Comma 4 2 3 7 3 2" xfId="32294"/>
    <cellStyle name="Comma 4 2 3 7 4" xfId="32291"/>
    <cellStyle name="Comma 4 2 3 8" xfId="2100"/>
    <cellStyle name="Comma 4 2 3 8 2" xfId="2101"/>
    <cellStyle name="Comma 4 2 3 8 2 2" xfId="2102"/>
    <cellStyle name="Comma 4 2 3 8 2 2 2" xfId="32297"/>
    <cellStyle name="Comma 4 2 3 8 2 3" xfId="32296"/>
    <cellStyle name="Comma 4 2 3 8 3" xfId="2103"/>
    <cellStyle name="Comma 4 2 3 8 3 2" xfId="32298"/>
    <cellStyle name="Comma 4 2 3 8 4" xfId="32295"/>
    <cellStyle name="Comma 4 2 3 9" xfId="2104"/>
    <cellStyle name="Comma 4 2 3 9 2" xfId="2105"/>
    <cellStyle name="Comma 4 2 3 9 2 2" xfId="2106"/>
    <cellStyle name="Comma 4 2 3 9 2 2 2" xfId="32301"/>
    <cellStyle name="Comma 4 2 3 9 2 3" xfId="32300"/>
    <cellStyle name="Comma 4 2 3 9 3" xfId="2107"/>
    <cellStyle name="Comma 4 2 3 9 3 2" xfId="32302"/>
    <cellStyle name="Comma 4 2 3 9 4" xfId="32299"/>
    <cellStyle name="Comma 4 2 4" xfId="2108"/>
    <cellStyle name="Comma 4 2 4 2" xfId="2109"/>
    <cellStyle name="Comma 4 2 4 2 2" xfId="2110"/>
    <cellStyle name="Comma 4 2 4 2 2 2" xfId="2111"/>
    <cellStyle name="Comma 4 2 4 2 2 2 2" xfId="32306"/>
    <cellStyle name="Comma 4 2 4 2 2 3" xfId="32305"/>
    <cellStyle name="Comma 4 2 4 2 3" xfId="2112"/>
    <cellStyle name="Comma 4 2 4 2 3 2" xfId="32307"/>
    <cellStyle name="Comma 4 2 4 2 4" xfId="32304"/>
    <cellStyle name="Comma 4 2 4 3" xfId="2113"/>
    <cellStyle name="Comma 4 2 4 3 2" xfId="2114"/>
    <cellStyle name="Comma 4 2 4 3 2 2" xfId="2115"/>
    <cellStyle name="Comma 4 2 4 3 2 2 2" xfId="32310"/>
    <cellStyle name="Comma 4 2 4 3 2 3" xfId="32309"/>
    <cellStyle name="Comma 4 2 4 3 3" xfId="2116"/>
    <cellStyle name="Comma 4 2 4 3 3 2" xfId="32311"/>
    <cellStyle name="Comma 4 2 4 3 4" xfId="32308"/>
    <cellStyle name="Comma 4 2 4 4" xfId="2117"/>
    <cellStyle name="Comma 4 2 4 4 2" xfId="2118"/>
    <cellStyle name="Comma 4 2 4 4 2 2" xfId="2119"/>
    <cellStyle name="Comma 4 2 4 4 2 2 2" xfId="32314"/>
    <cellStyle name="Comma 4 2 4 4 2 3" xfId="32313"/>
    <cellStyle name="Comma 4 2 4 4 3" xfId="2120"/>
    <cellStyle name="Comma 4 2 4 4 3 2" xfId="32315"/>
    <cellStyle name="Comma 4 2 4 4 4" xfId="32312"/>
    <cellStyle name="Comma 4 2 4 5" xfId="2121"/>
    <cellStyle name="Comma 4 2 4 5 2" xfId="2122"/>
    <cellStyle name="Comma 4 2 4 5 2 2" xfId="32317"/>
    <cellStyle name="Comma 4 2 4 5 3" xfId="32316"/>
    <cellStyle name="Comma 4 2 4 6" xfId="2123"/>
    <cellStyle name="Comma 4 2 4 6 2" xfId="32318"/>
    <cellStyle name="Comma 4 2 4 7" xfId="32303"/>
    <cellStyle name="Comma 4 2 5" xfId="2124"/>
    <cellStyle name="Comma 4 2 5 2" xfId="2125"/>
    <cellStyle name="Comma 4 2 5 2 2" xfId="2126"/>
    <cellStyle name="Comma 4 2 5 2 2 2" xfId="2127"/>
    <cellStyle name="Comma 4 2 5 2 2 2 2" xfId="32322"/>
    <cellStyle name="Comma 4 2 5 2 2 3" xfId="32321"/>
    <cellStyle name="Comma 4 2 5 2 3" xfId="2128"/>
    <cellStyle name="Comma 4 2 5 2 3 2" xfId="32323"/>
    <cellStyle name="Comma 4 2 5 2 4" xfId="32320"/>
    <cellStyle name="Comma 4 2 5 3" xfId="2129"/>
    <cellStyle name="Comma 4 2 5 3 2" xfId="2130"/>
    <cellStyle name="Comma 4 2 5 3 2 2" xfId="2131"/>
    <cellStyle name="Comma 4 2 5 3 2 2 2" xfId="32326"/>
    <cellStyle name="Comma 4 2 5 3 2 3" xfId="32325"/>
    <cellStyle name="Comma 4 2 5 3 3" xfId="2132"/>
    <cellStyle name="Comma 4 2 5 3 3 2" xfId="32327"/>
    <cellStyle name="Comma 4 2 5 3 4" xfId="32324"/>
    <cellStyle name="Comma 4 2 5 4" xfId="2133"/>
    <cellStyle name="Comma 4 2 5 4 2" xfId="2134"/>
    <cellStyle name="Comma 4 2 5 4 2 2" xfId="2135"/>
    <cellStyle name="Comma 4 2 5 4 2 2 2" xfId="32330"/>
    <cellStyle name="Comma 4 2 5 4 2 3" xfId="32329"/>
    <cellStyle name="Comma 4 2 5 4 3" xfId="2136"/>
    <cellStyle name="Comma 4 2 5 4 3 2" xfId="32331"/>
    <cellStyle name="Comma 4 2 5 4 4" xfId="32328"/>
    <cellStyle name="Comma 4 2 5 5" xfId="2137"/>
    <cellStyle name="Comma 4 2 5 5 2" xfId="2138"/>
    <cellStyle name="Comma 4 2 5 5 2 2" xfId="32333"/>
    <cellStyle name="Comma 4 2 5 5 3" xfId="32332"/>
    <cellStyle name="Comma 4 2 5 6" xfId="2139"/>
    <cellStyle name="Comma 4 2 5 6 2" xfId="32334"/>
    <cellStyle name="Comma 4 2 5 7" xfId="32319"/>
    <cellStyle name="Comma 4 2 6" xfId="2140"/>
    <cellStyle name="Comma 4 2 6 2" xfId="2141"/>
    <cellStyle name="Comma 4 2 6 2 2" xfId="2142"/>
    <cellStyle name="Comma 4 2 6 2 2 2" xfId="2143"/>
    <cellStyle name="Comma 4 2 6 2 2 2 2" xfId="32338"/>
    <cellStyle name="Comma 4 2 6 2 2 3" xfId="32337"/>
    <cellStyle name="Comma 4 2 6 2 3" xfId="2144"/>
    <cellStyle name="Comma 4 2 6 2 3 2" xfId="32339"/>
    <cellStyle name="Comma 4 2 6 2 4" xfId="32336"/>
    <cellStyle name="Comma 4 2 6 3" xfId="2145"/>
    <cellStyle name="Comma 4 2 6 3 2" xfId="2146"/>
    <cellStyle name="Comma 4 2 6 3 2 2" xfId="2147"/>
    <cellStyle name="Comma 4 2 6 3 2 2 2" xfId="32342"/>
    <cellStyle name="Comma 4 2 6 3 2 3" xfId="32341"/>
    <cellStyle name="Comma 4 2 6 3 3" xfId="2148"/>
    <cellStyle name="Comma 4 2 6 3 3 2" xfId="32343"/>
    <cellStyle name="Comma 4 2 6 3 4" xfId="32340"/>
    <cellStyle name="Comma 4 2 6 4" xfId="2149"/>
    <cellStyle name="Comma 4 2 6 4 2" xfId="2150"/>
    <cellStyle name="Comma 4 2 6 4 2 2" xfId="32345"/>
    <cellStyle name="Comma 4 2 6 4 3" xfId="32344"/>
    <cellStyle name="Comma 4 2 6 5" xfId="2151"/>
    <cellStyle name="Comma 4 2 6 5 2" xfId="32346"/>
    <cellStyle name="Comma 4 2 6 6" xfId="32335"/>
    <cellStyle name="Comma 4 2 7" xfId="2152"/>
    <cellStyle name="Comma 4 2 7 2" xfId="2153"/>
    <cellStyle name="Comma 4 2 7 2 2" xfId="2154"/>
    <cellStyle name="Comma 4 2 7 2 2 2" xfId="32349"/>
    <cellStyle name="Comma 4 2 7 2 3" xfId="32348"/>
    <cellStyle name="Comma 4 2 7 3" xfId="2155"/>
    <cellStyle name="Comma 4 2 7 3 2" xfId="32350"/>
    <cellStyle name="Comma 4 2 7 4" xfId="32347"/>
    <cellStyle name="Comma 4 2 8" xfId="2156"/>
    <cellStyle name="Comma 4 2 8 2" xfId="2157"/>
    <cellStyle name="Comma 4 2 8 2 2" xfId="2158"/>
    <cellStyle name="Comma 4 2 8 2 2 2" xfId="32353"/>
    <cellStyle name="Comma 4 2 8 2 3" xfId="32352"/>
    <cellStyle name="Comma 4 2 8 3" xfId="2159"/>
    <cellStyle name="Comma 4 2 8 3 2" xfId="32354"/>
    <cellStyle name="Comma 4 2 8 4" xfId="32351"/>
    <cellStyle name="Comma 4 2 9" xfId="2160"/>
    <cellStyle name="Comma 4 2 9 2" xfId="2161"/>
    <cellStyle name="Comma 4 2 9 2 2" xfId="2162"/>
    <cellStyle name="Comma 4 2 9 2 2 2" xfId="32357"/>
    <cellStyle name="Comma 4 2 9 2 3" xfId="32356"/>
    <cellStyle name="Comma 4 2 9 3" xfId="2163"/>
    <cellStyle name="Comma 4 2 9 3 2" xfId="32358"/>
    <cellStyle name="Comma 4 2 9 4" xfId="32355"/>
    <cellStyle name="Comma 4 3" xfId="2164"/>
    <cellStyle name="Comma 4 3 10" xfId="2165"/>
    <cellStyle name="Comma 4 3 10 2" xfId="2166"/>
    <cellStyle name="Comma 4 3 10 2 2" xfId="2167"/>
    <cellStyle name="Comma 4 3 10 2 2 2" xfId="32362"/>
    <cellStyle name="Comma 4 3 10 2 3" xfId="32361"/>
    <cellStyle name="Comma 4 3 10 3" xfId="2168"/>
    <cellStyle name="Comma 4 3 10 3 2" xfId="32363"/>
    <cellStyle name="Comma 4 3 10 4" xfId="32360"/>
    <cellStyle name="Comma 4 3 11" xfId="2169"/>
    <cellStyle name="Comma 4 3 11 2" xfId="2170"/>
    <cellStyle name="Comma 4 3 11 2 2" xfId="32365"/>
    <cellStyle name="Comma 4 3 11 3" xfId="32364"/>
    <cellStyle name="Comma 4 3 12" xfId="2171"/>
    <cellStyle name="Comma 4 3 12 2" xfId="32366"/>
    <cellStyle name="Comma 4 3 13" xfId="2172"/>
    <cellStyle name="Comma 4 3 13 2" xfId="32367"/>
    <cellStyle name="Comma 4 3 14" xfId="32359"/>
    <cellStyle name="Comma 4 3 2" xfId="2173"/>
    <cellStyle name="Comma 4 3 2 10" xfId="2174"/>
    <cellStyle name="Comma 4 3 2 10 2" xfId="2175"/>
    <cellStyle name="Comma 4 3 2 10 2 2" xfId="32370"/>
    <cellStyle name="Comma 4 3 2 10 3" xfId="32369"/>
    <cellStyle name="Comma 4 3 2 11" xfId="2176"/>
    <cellStyle name="Comma 4 3 2 11 2" xfId="32371"/>
    <cellStyle name="Comma 4 3 2 12" xfId="32368"/>
    <cellStyle name="Comma 4 3 2 2" xfId="2177"/>
    <cellStyle name="Comma 4 3 2 2 2" xfId="2178"/>
    <cellStyle name="Comma 4 3 2 2 2 2" xfId="2179"/>
    <cellStyle name="Comma 4 3 2 2 2 2 2" xfId="2180"/>
    <cellStyle name="Comma 4 3 2 2 2 2 2 2" xfId="32375"/>
    <cellStyle name="Comma 4 3 2 2 2 2 3" xfId="32374"/>
    <cellStyle name="Comma 4 3 2 2 2 3" xfId="2181"/>
    <cellStyle name="Comma 4 3 2 2 2 3 2" xfId="32376"/>
    <cellStyle name="Comma 4 3 2 2 2 4" xfId="32373"/>
    <cellStyle name="Comma 4 3 2 2 3" xfId="2182"/>
    <cellStyle name="Comma 4 3 2 2 3 2" xfId="2183"/>
    <cellStyle name="Comma 4 3 2 2 3 2 2" xfId="2184"/>
    <cellStyle name="Comma 4 3 2 2 3 2 2 2" xfId="32379"/>
    <cellStyle name="Comma 4 3 2 2 3 2 3" xfId="32378"/>
    <cellStyle name="Comma 4 3 2 2 3 3" xfId="2185"/>
    <cellStyle name="Comma 4 3 2 2 3 3 2" xfId="32380"/>
    <cellStyle name="Comma 4 3 2 2 3 4" xfId="32377"/>
    <cellStyle name="Comma 4 3 2 2 4" xfId="2186"/>
    <cellStyle name="Comma 4 3 2 2 4 2" xfId="2187"/>
    <cellStyle name="Comma 4 3 2 2 4 2 2" xfId="2188"/>
    <cellStyle name="Comma 4 3 2 2 4 2 2 2" xfId="32383"/>
    <cellStyle name="Comma 4 3 2 2 4 2 3" xfId="32382"/>
    <cellStyle name="Comma 4 3 2 2 4 3" xfId="2189"/>
    <cellStyle name="Comma 4 3 2 2 4 3 2" xfId="32384"/>
    <cellStyle name="Comma 4 3 2 2 4 4" xfId="32381"/>
    <cellStyle name="Comma 4 3 2 2 5" xfId="2190"/>
    <cellStyle name="Comma 4 3 2 2 5 2" xfId="2191"/>
    <cellStyle name="Comma 4 3 2 2 5 2 2" xfId="32386"/>
    <cellStyle name="Comma 4 3 2 2 5 3" xfId="32385"/>
    <cellStyle name="Comma 4 3 2 2 6" xfId="2192"/>
    <cellStyle name="Comma 4 3 2 2 6 2" xfId="32387"/>
    <cellStyle name="Comma 4 3 2 2 7" xfId="32372"/>
    <cellStyle name="Comma 4 3 2 3" xfId="2193"/>
    <cellStyle name="Comma 4 3 2 3 2" xfId="2194"/>
    <cellStyle name="Comma 4 3 2 3 2 2" xfId="2195"/>
    <cellStyle name="Comma 4 3 2 3 2 2 2" xfId="2196"/>
    <cellStyle name="Comma 4 3 2 3 2 2 2 2" xfId="32391"/>
    <cellStyle name="Comma 4 3 2 3 2 2 3" xfId="32390"/>
    <cellStyle name="Comma 4 3 2 3 2 3" xfId="2197"/>
    <cellStyle name="Comma 4 3 2 3 2 3 2" xfId="32392"/>
    <cellStyle name="Comma 4 3 2 3 2 4" xfId="32389"/>
    <cellStyle name="Comma 4 3 2 3 3" xfId="2198"/>
    <cellStyle name="Comma 4 3 2 3 3 2" xfId="2199"/>
    <cellStyle name="Comma 4 3 2 3 3 2 2" xfId="2200"/>
    <cellStyle name="Comma 4 3 2 3 3 2 2 2" xfId="32395"/>
    <cellStyle name="Comma 4 3 2 3 3 2 3" xfId="32394"/>
    <cellStyle name="Comma 4 3 2 3 3 3" xfId="2201"/>
    <cellStyle name="Comma 4 3 2 3 3 3 2" xfId="32396"/>
    <cellStyle name="Comma 4 3 2 3 3 4" xfId="32393"/>
    <cellStyle name="Comma 4 3 2 3 4" xfId="2202"/>
    <cellStyle name="Comma 4 3 2 3 4 2" xfId="2203"/>
    <cellStyle name="Comma 4 3 2 3 4 2 2" xfId="2204"/>
    <cellStyle name="Comma 4 3 2 3 4 2 2 2" xfId="32399"/>
    <cellStyle name="Comma 4 3 2 3 4 2 3" xfId="32398"/>
    <cellStyle name="Comma 4 3 2 3 4 3" xfId="2205"/>
    <cellStyle name="Comma 4 3 2 3 4 3 2" xfId="32400"/>
    <cellStyle name="Comma 4 3 2 3 4 4" xfId="32397"/>
    <cellStyle name="Comma 4 3 2 3 5" xfId="2206"/>
    <cellStyle name="Comma 4 3 2 3 5 2" xfId="2207"/>
    <cellStyle name="Comma 4 3 2 3 5 2 2" xfId="32402"/>
    <cellStyle name="Comma 4 3 2 3 5 3" xfId="32401"/>
    <cellStyle name="Comma 4 3 2 3 6" xfId="2208"/>
    <cellStyle name="Comma 4 3 2 3 6 2" xfId="32403"/>
    <cellStyle name="Comma 4 3 2 3 7" xfId="32388"/>
    <cellStyle name="Comma 4 3 2 4" xfId="2209"/>
    <cellStyle name="Comma 4 3 2 4 2" xfId="2210"/>
    <cellStyle name="Comma 4 3 2 4 2 2" xfId="2211"/>
    <cellStyle name="Comma 4 3 2 4 2 2 2" xfId="2212"/>
    <cellStyle name="Comma 4 3 2 4 2 2 2 2" xfId="32407"/>
    <cellStyle name="Comma 4 3 2 4 2 2 3" xfId="32406"/>
    <cellStyle name="Comma 4 3 2 4 2 3" xfId="2213"/>
    <cellStyle name="Comma 4 3 2 4 2 3 2" xfId="32408"/>
    <cellStyle name="Comma 4 3 2 4 2 4" xfId="32405"/>
    <cellStyle name="Comma 4 3 2 4 3" xfId="2214"/>
    <cellStyle name="Comma 4 3 2 4 3 2" xfId="2215"/>
    <cellStyle name="Comma 4 3 2 4 3 2 2" xfId="2216"/>
    <cellStyle name="Comma 4 3 2 4 3 2 2 2" xfId="32411"/>
    <cellStyle name="Comma 4 3 2 4 3 2 3" xfId="32410"/>
    <cellStyle name="Comma 4 3 2 4 3 3" xfId="2217"/>
    <cellStyle name="Comma 4 3 2 4 3 3 2" xfId="32412"/>
    <cellStyle name="Comma 4 3 2 4 3 4" xfId="32409"/>
    <cellStyle name="Comma 4 3 2 4 4" xfId="2218"/>
    <cellStyle name="Comma 4 3 2 4 4 2" xfId="2219"/>
    <cellStyle name="Comma 4 3 2 4 4 2 2" xfId="32414"/>
    <cellStyle name="Comma 4 3 2 4 4 3" xfId="32413"/>
    <cellStyle name="Comma 4 3 2 4 5" xfId="2220"/>
    <cellStyle name="Comma 4 3 2 4 5 2" xfId="32415"/>
    <cellStyle name="Comma 4 3 2 4 6" xfId="32404"/>
    <cellStyle name="Comma 4 3 2 5" xfId="2221"/>
    <cellStyle name="Comma 4 3 2 5 2" xfId="2222"/>
    <cellStyle name="Comma 4 3 2 5 2 2" xfId="2223"/>
    <cellStyle name="Comma 4 3 2 5 2 2 2" xfId="32418"/>
    <cellStyle name="Comma 4 3 2 5 2 3" xfId="32417"/>
    <cellStyle name="Comma 4 3 2 5 3" xfId="2224"/>
    <cellStyle name="Comma 4 3 2 5 3 2" xfId="32419"/>
    <cellStyle name="Comma 4 3 2 5 4" xfId="32416"/>
    <cellStyle name="Comma 4 3 2 6" xfId="2225"/>
    <cellStyle name="Comma 4 3 2 6 2" xfId="2226"/>
    <cellStyle name="Comma 4 3 2 6 2 2" xfId="2227"/>
    <cellStyle name="Comma 4 3 2 6 2 2 2" xfId="32422"/>
    <cellStyle name="Comma 4 3 2 6 2 3" xfId="32421"/>
    <cellStyle name="Comma 4 3 2 6 3" xfId="2228"/>
    <cellStyle name="Comma 4 3 2 6 3 2" xfId="32423"/>
    <cellStyle name="Comma 4 3 2 6 4" xfId="32420"/>
    <cellStyle name="Comma 4 3 2 7" xfId="2229"/>
    <cellStyle name="Comma 4 3 2 7 2" xfId="2230"/>
    <cellStyle name="Comma 4 3 2 7 2 2" xfId="2231"/>
    <cellStyle name="Comma 4 3 2 7 2 2 2" xfId="32426"/>
    <cellStyle name="Comma 4 3 2 7 2 3" xfId="32425"/>
    <cellStyle name="Comma 4 3 2 7 3" xfId="2232"/>
    <cellStyle name="Comma 4 3 2 7 3 2" xfId="32427"/>
    <cellStyle name="Comma 4 3 2 7 4" xfId="32424"/>
    <cellStyle name="Comma 4 3 2 8" xfId="2233"/>
    <cellStyle name="Comma 4 3 2 8 2" xfId="2234"/>
    <cellStyle name="Comma 4 3 2 8 2 2" xfId="2235"/>
    <cellStyle name="Comma 4 3 2 8 2 2 2" xfId="32430"/>
    <cellStyle name="Comma 4 3 2 8 2 3" xfId="32429"/>
    <cellStyle name="Comma 4 3 2 8 3" xfId="2236"/>
    <cellStyle name="Comma 4 3 2 8 3 2" xfId="32431"/>
    <cellStyle name="Comma 4 3 2 8 4" xfId="32428"/>
    <cellStyle name="Comma 4 3 2 9" xfId="2237"/>
    <cellStyle name="Comma 4 3 2 9 2" xfId="2238"/>
    <cellStyle name="Comma 4 3 2 9 2 2" xfId="2239"/>
    <cellStyle name="Comma 4 3 2 9 2 2 2" xfId="32434"/>
    <cellStyle name="Comma 4 3 2 9 2 3" xfId="32433"/>
    <cellStyle name="Comma 4 3 2 9 3" xfId="2240"/>
    <cellStyle name="Comma 4 3 2 9 3 2" xfId="32435"/>
    <cellStyle name="Comma 4 3 2 9 4" xfId="32432"/>
    <cellStyle name="Comma 4 3 3" xfId="2241"/>
    <cellStyle name="Comma 4 3 3 2" xfId="2242"/>
    <cellStyle name="Comma 4 3 3 2 2" xfId="2243"/>
    <cellStyle name="Comma 4 3 3 2 2 2" xfId="2244"/>
    <cellStyle name="Comma 4 3 3 2 2 2 2" xfId="32439"/>
    <cellStyle name="Comma 4 3 3 2 2 3" xfId="32438"/>
    <cellStyle name="Comma 4 3 3 2 3" xfId="2245"/>
    <cellStyle name="Comma 4 3 3 2 3 2" xfId="32440"/>
    <cellStyle name="Comma 4 3 3 2 4" xfId="32437"/>
    <cellStyle name="Comma 4 3 3 3" xfId="2246"/>
    <cellStyle name="Comma 4 3 3 3 2" xfId="2247"/>
    <cellStyle name="Comma 4 3 3 3 2 2" xfId="2248"/>
    <cellStyle name="Comma 4 3 3 3 2 2 2" xfId="32443"/>
    <cellStyle name="Comma 4 3 3 3 2 3" xfId="32442"/>
    <cellStyle name="Comma 4 3 3 3 3" xfId="2249"/>
    <cellStyle name="Comma 4 3 3 3 3 2" xfId="32444"/>
    <cellStyle name="Comma 4 3 3 3 4" xfId="32441"/>
    <cellStyle name="Comma 4 3 3 4" xfId="2250"/>
    <cellStyle name="Comma 4 3 3 4 2" xfId="2251"/>
    <cellStyle name="Comma 4 3 3 4 2 2" xfId="2252"/>
    <cellStyle name="Comma 4 3 3 4 2 2 2" xfId="32447"/>
    <cellStyle name="Comma 4 3 3 4 2 3" xfId="32446"/>
    <cellStyle name="Comma 4 3 3 4 3" xfId="2253"/>
    <cellStyle name="Comma 4 3 3 4 3 2" xfId="32448"/>
    <cellStyle name="Comma 4 3 3 4 4" xfId="32445"/>
    <cellStyle name="Comma 4 3 3 5" xfId="2254"/>
    <cellStyle name="Comma 4 3 3 5 2" xfId="2255"/>
    <cellStyle name="Comma 4 3 3 5 2 2" xfId="32450"/>
    <cellStyle name="Comma 4 3 3 5 3" xfId="32449"/>
    <cellStyle name="Comma 4 3 3 6" xfId="2256"/>
    <cellStyle name="Comma 4 3 3 6 2" xfId="32451"/>
    <cellStyle name="Comma 4 3 3 7" xfId="32436"/>
    <cellStyle name="Comma 4 3 4" xfId="2257"/>
    <cellStyle name="Comma 4 3 4 2" xfId="2258"/>
    <cellStyle name="Comma 4 3 4 2 2" xfId="2259"/>
    <cellStyle name="Comma 4 3 4 2 2 2" xfId="2260"/>
    <cellStyle name="Comma 4 3 4 2 2 2 2" xfId="32455"/>
    <cellStyle name="Comma 4 3 4 2 2 3" xfId="32454"/>
    <cellStyle name="Comma 4 3 4 2 3" xfId="2261"/>
    <cellStyle name="Comma 4 3 4 2 3 2" xfId="32456"/>
    <cellStyle name="Comma 4 3 4 2 4" xfId="32453"/>
    <cellStyle name="Comma 4 3 4 3" xfId="2262"/>
    <cellStyle name="Comma 4 3 4 3 2" xfId="2263"/>
    <cellStyle name="Comma 4 3 4 3 2 2" xfId="2264"/>
    <cellStyle name="Comma 4 3 4 3 2 2 2" xfId="32459"/>
    <cellStyle name="Comma 4 3 4 3 2 3" xfId="32458"/>
    <cellStyle name="Comma 4 3 4 3 3" xfId="2265"/>
    <cellStyle name="Comma 4 3 4 3 3 2" xfId="32460"/>
    <cellStyle name="Comma 4 3 4 3 4" xfId="32457"/>
    <cellStyle name="Comma 4 3 4 4" xfId="2266"/>
    <cellStyle name="Comma 4 3 4 4 2" xfId="2267"/>
    <cellStyle name="Comma 4 3 4 4 2 2" xfId="2268"/>
    <cellStyle name="Comma 4 3 4 4 2 2 2" xfId="32463"/>
    <cellStyle name="Comma 4 3 4 4 2 3" xfId="32462"/>
    <cellStyle name="Comma 4 3 4 4 3" xfId="2269"/>
    <cellStyle name="Comma 4 3 4 4 3 2" xfId="32464"/>
    <cellStyle name="Comma 4 3 4 4 4" xfId="32461"/>
    <cellStyle name="Comma 4 3 4 5" xfId="2270"/>
    <cellStyle name="Comma 4 3 4 5 2" xfId="2271"/>
    <cellStyle name="Comma 4 3 4 5 2 2" xfId="32466"/>
    <cellStyle name="Comma 4 3 4 5 3" xfId="32465"/>
    <cellStyle name="Comma 4 3 4 6" xfId="2272"/>
    <cellStyle name="Comma 4 3 4 6 2" xfId="32467"/>
    <cellStyle name="Comma 4 3 4 7" xfId="32452"/>
    <cellStyle name="Comma 4 3 5" xfId="2273"/>
    <cellStyle name="Comma 4 3 5 2" xfId="2274"/>
    <cellStyle name="Comma 4 3 5 2 2" xfId="2275"/>
    <cellStyle name="Comma 4 3 5 2 2 2" xfId="2276"/>
    <cellStyle name="Comma 4 3 5 2 2 2 2" xfId="32471"/>
    <cellStyle name="Comma 4 3 5 2 2 3" xfId="32470"/>
    <cellStyle name="Comma 4 3 5 2 3" xfId="2277"/>
    <cellStyle name="Comma 4 3 5 2 3 2" xfId="32472"/>
    <cellStyle name="Comma 4 3 5 2 4" xfId="32469"/>
    <cellStyle name="Comma 4 3 5 3" xfId="2278"/>
    <cellStyle name="Comma 4 3 5 3 2" xfId="2279"/>
    <cellStyle name="Comma 4 3 5 3 2 2" xfId="2280"/>
    <cellStyle name="Comma 4 3 5 3 2 2 2" xfId="32475"/>
    <cellStyle name="Comma 4 3 5 3 2 3" xfId="32474"/>
    <cellStyle name="Comma 4 3 5 3 3" xfId="2281"/>
    <cellStyle name="Comma 4 3 5 3 3 2" xfId="32476"/>
    <cellStyle name="Comma 4 3 5 3 4" xfId="32473"/>
    <cellStyle name="Comma 4 3 5 4" xfId="2282"/>
    <cellStyle name="Comma 4 3 5 4 2" xfId="2283"/>
    <cellStyle name="Comma 4 3 5 4 2 2" xfId="32478"/>
    <cellStyle name="Comma 4 3 5 4 3" xfId="32477"/>
    <cellStyle name="Comma 4 3 5 5" xfId="2284"/>
    <cellStyle name="Comma 4 3 5 5 2" xfId="32479"/>
    <cellStyle name="Comma 4 3 5 6" xfId="32468"/>
    <cellStyle name="Comma 4 3 6" xfId="2285"/>
    <cellStyle name="Comma 4 3 6 2" xfId="2286"/>
    <cellStyle name="Comma 4 3 6 2 2" xfId="2287"/>
    <cellStyle name="Comma 4 3 6 2 2 2" xfId="32482"/>
    <cellStyle name="Comma 4 3 6 2 3" xfId="32481"/>
    <cellStyle name="Comma 4 3 6 3" xfId="2288"/>
    <cellStyle name="Comma 4 3 6 3 2" xfId="32483"/>
    <cellStyle name="Comma 4 3 6 4" xfId="32480"/>
    <cellStyle name="Comma 4 3 7" xfId="2289"/>
    <cellStyle name="Comma 4 3 7 2" xfId="2290"/>
    <cellStyle name="Comma 4 3 7 2 2" xfId="2291"/>
    <cellStyle name="Comma 4 3 7 2 2 2" xfId="32486"/>
    <cellStyle name="Comma 4 3 7 2 3" xfId="32485"/>
    <cellStyle name="Comma 4 3 7 3" xfId="2292"/>
    <cellStyle name="Comma 4 3 7 3 2" xfId="32487"/>
    <cellStyle name="Comma 4 3 7 4" xfId="32484"/>
    <cellStyle name="Comma 4 3 8" xfId="2293"/>
    <cellStyle name="Comma 4 3 8 2" xfId="2294"/>
    <cellStyle name="Comma 4 3 8 2 2" xfId="2295"/>
    <cellStyle name="Comma 4 3 8 2 2 2" xfId="32490"/>
    <cellStyle name="Comma 4 3 8 2 3" xfId="32489"/>
    <cellStyle name="Comma 4 3 8 3" xfId="2296"/>
    <cellStyle name="Comma 4 3 8 3 2" xfId="32491"/>
    <cellStyle name="Comma 4 3 8 4" xfId="32488"/>
    <cellStyle name="Comma 4 3 9" xfId="2297"/>
    <cellStyle name="Comma 4 3 9 2" xfId="2298"/>
    <cellStyle name="Comma 4 3 9 2 2" xfId="2299"/>
    <cellStyle name="Comma 4 3 9 2 2 2" xfId="32494"/>
    <cellStyle name="Comma 4 3 9 2 3" xfId="32493"/>
    <cellStyle name="Comma 4 3 9 3" xfId="2300"/>
    <cellStyle name="Comma 4 3 9 3 2" xfId="32495"/>
    <cellStyle name="Comma 4 3 9 4" xfId="32492"/>
    <cellStyle name="Comma 4 4" xfId="2301"/>
    <cellStyle name="Comma 4 4 10" xfId="2302"/>
    <cellStyle name="Comma 4 4 10 2" xfId="2303"/>
    <cellStyle name="Comma 4 4 10 2 2" xfId="32498"/>
    <cellStyle name="Comma 4 4 10 3" xfId="32497"/>
    <cellStyle name="Comma 4 4 11" xfId="2304"/>
    <cellStyle name="Comma 4 4 11 2" xfId="32499"/>
    <cellStyle name="Comma 4 4 12" xfId="32496"/>
    <cellStyle name="Comma 4 4 2" xfId="2305"/>
    <cellStyle name="Comma 4 4 2 2" xfId="2306"/>
    <cellStyle name="Comma 4 4 2 2 2" xfId="2307"/>
    <cellStyle name="Comma 4 4 2 2 2 2" xfId="2308"/>
    <cellStyle name="Comma 4 4 2 2 2 2 2" xfId="32503"/>
    <cellStyle name="Comma 4 4 2 2 2 3" xfId="32502"/>
    <cellStyle name="Comma 4 4 2 2 3" xfId="2309"/>
    <cellStyle name="Comma 4 4 2 2 3 2" xfId="32504"/>
    <cellStyle name="Comma 4 4 2 2 4" xfId="32501"/>
    <cellStyle name="Comma 4 4 2 3" xfId="2310"/>
    <cellStyle name="Comma 4 4 2 3 2" xfId="2311"/>
    <cellStyle name="Comma 4 4 2 3 2 2" xfId="2312"/>
    <cellStyle name="Comma 4 4 2 3 2 2 2" xfId="32507"/>
    <cellStyle name="Comma 4 4 2 3 2 3" xfId="32506"/>
    <cellStyle name="Comma 4 4 2 3 3" xfId="2313"/>
    <cellStyle name="Comma 4 4 2 3 3 2" xfId="32508"/>
    <cellStyle name="Comma 4 4 2 3 4" xfId="32505"/>
    <cellStyle name="Comma 4 4 2 4" xfId="2314"/>
    <cellStyle name="Comma 4 4 2 4 2" xfId="2315"/>
    <cellStyle name="Comma 4 4 2 4 2 2" xfId="2316"/>
    <cellStyle name="Comma 4 4 2 4 2 2 2" xfId="32511"/>
    <cellStyle name="Comma 4 4 2 4 2 3" xfId="32510"/>
    <cellStyle name="Comma 4 4 2 4 3" xfId="2317"/>
    <cellStyle name="Comma 4 4 2 4 3 2" xfId="32512"/>
    <cellStyle name="Comma 4 4 2 4 4" xfId="32509"/>
    <cellStyle name="Comma 4 4 2 5" xfId="2318"/>
    <cellStyle name="Comma 4 4 2 5 2" xfId="2319"/>
    <cellStyle name="Comma 4 4 2 5 2 2" xfId="32514"/>
    <cellStyle name="Comma 4 4 2 5 3" xfId="32513"/>
    <cellStyle name="Comma 4 4 2 6" xfId="2320"/>
    <cellStyle name="Comma 4 4 2 6 2" xfId="32515"/>
    <cellStyle name="Comma 4 4 2 7" xfId="32500"/>
    <cellStyle name="Comma 4 4 3" xfId="2321"/>
    <cellStyle name="Comma 4 4 3 2" xfId="2322"/>
    <cellStyle name="Comma 4 4 3 2 2" xfId="2323"/>
    <cellStyle name="Comma 4 4 3 2 2 2" xfId="2324"/>
    <cellStyle name="Comma 4 4 3 2 2 2 2" xfId="32519"/>
    <cellStyle name="Comma 4 4 3 2 2 3" xfId="32518"/>
    <cellStyle name="Comma 4 4 3 2 3" xfId="2325"/>
    <cellStyle name="Comma 4 4 3 2 3 2" xfId="32520"/>
    <cellStyle name="Comma 4 4 3 2 4" xfId="32517"/>
    <cellStyle name="Comma 4 4 3 3" xfId="2326"/>
    <cellStyle name="Comma 4 4 3 3 2" xfId="2327"/>
    <cellStyle name="Comma 4 4 3 3 2 2" xfId="2328"/>
    <cellStyle name="Comma 4 4 3 3 2 2 2" xfId="32523"/>
    <cellStyle name="Comma 4 4 3 3 2 3" xfId="32522"/>
    <cellStyle name="Comma 4 4 3 3 3" xfId="2329"/>
    <cellStyle name="Comma 4 4 3 3 3 2" xfId="32524"/>
    <cellStyle name="Comma 4 4 3 3 4" xfId="32521"/>
    <cellStyle name="Comma 4 4 3 4" xfId="2330"/>
    <cellStyle name="Comma 4 4 3 4 2" xfId="2331"/>
    <cellStyle name="Comma 4 4 3 4 2 2" xfId="2332"/>
    <cellStyle name="Comma 4 4 3 4 2 2 2" xfId="32527"/>
    <cellStyle name="Comma 4 4 3 4 2 3" xfId="32526"/>
    <cellStyle name="Comma 4 4 3 4 3" xfId="2333"/>
    <cellStyle name="Comma 4 4 3 4 3 2" xfId="32528"/>
    <cellStyle name="Comma 4 4 3 4 4" xfId="32525"/>
    <cellStyle name="Comma 4 4 3 5" xfId="2334"/>
    <cellStyle name="Comma 4 4 3 5 2" xfId="2335"/>
    <cellStyle name="Comma 4 4 3 5 2 2" xfId="32530"/>
    <cellStyle name="Comma 4 4 3 5 3" xfId="32529"/>
    <cellStyle name="Comma 4 4 3 6" xfId="2336"/>
    <cellStyle name="Comma 4 4 3 6 2" xfId="32531"/>
    <cellStyle name="Comma 4 4 3 7" xfId="32516"/>
    <cellStyle name="Comma 4 4 4" xfId="2337"/>
    <cellStyle name="Comma 4 4 4 2" xfId="2338"/>
    <cellStyle name="Comma 4 4 4 2 2" xfId="2339"/>
    <cellStyle name="Comma 4 4 4 2 2 2" xfId="2340"/>
    <cellStyle name="Comma 4 4 4 2 2 2 2" xfId="32535"/>
    <cellStyle name="Comma 4 4 4 2 2 3" xfId="32534"/>
    <cellStyle name="Comma 4 4 4 2 3" xfId="2341"/>
    <cellStyle name="Comma 4 4 4 2 3 2" xfId="32536"/>
    <cellStyle name="Comma 4 4 4 2 4" xfId="32533"/>
    <cellStyle name="Comma 4 4 4 3" xfId="2342"/>
    <cellStyle name="Comma 4 4 4 3 2" xfId="2343"/>
    <cellStyle name="Comma 4 4 4 3 2 2" xfId="2344"/>
    <cellStyle name="Comma 4 4 4 3 2 2 2" xfId="32539"/>
    <cellStyle name="Comma 4 4 4 3 2 3" xfId="32538"/>
    <cellStyle name="Comma 4 4 4 3 3" xfId="2345"/>
    <cellStyle name="Comma 4 4 4 3 3 2" xfId="32540"/>
    <cellStyle name="Comma 4 4 4 3 4" xfId="32537"/>
    <cellStyle name="Comma 4 4 4 4" xfId="2346"/>
    <cellStyle name="Comma 4 4 4 4 2" xfId="2347"/>
    <cellStyle name="Comma 4 4 4 4 2 2" xfId="32542"/>
    <cellStyle name="Comma 4 4 4 4 3" xfId="32541"/>
    <cellStyle name="Comma 4 4 4 5" xfId="2348"/>
    <cellStyle name="Comma 4 4 4 5 2" xfId="32543"/>
    <cellStyle name="Comma 4 4 4 6" xfId="32532"/>
    <cellStyle name="Comma 4 4 5" xfId="2349"/>
    <cellStyle name="Comma 4 4 5 2" xfId="2350"/>
    <cellStyle name="Comma 4 4 5 2 2" xfId="2351"/>
    <cellStyle name="Comma 4 4 5 2 2 2" xfId="32546"/>
    <cellStyle name="Comma 4 4 5 2 3" xfId="32545"/>
    <cellStyle name="Comma 4 4 5 3" xfId="2352"/>
    <cellStyle name="Comma 4 4 5 3 2" xfId="32547"/>
    <cellStyle name="Comma 4 4 5 4" xfId="32544"/>
    <cellStyle name="Comma 4 4 6" xfId="2353"/>
    <cellStyle name="Comma 4 4 6 2" xfId="2354"/>
    <cellStyle name="Comma 4 4 6 2 2" xfId="2355"/>
    <cellStyle name="Comma 4 4 6 2 2 2" xfId="32550"/>
    <cellStyle name="Comma 4 4 6 2 3" xfId="32549"/>
    <cellStyle name="Comma 4 4 6 3" xfId="2356"/>
    <cellStyle name="Comma 4 4 6 3 2" xfId="32551"/>
    <cellStyle name="Comma 4 4 6 4" xfId="32548"/>
    <cellStyle name="Comma 4 4 7" xfId="2357"/>
    <cellStyle name="Comma 4 4 7 2" xfId="2358"/>
    <cellStyle name="Comma 4 4 7 2 2" xfId="2359"/>
    <cellStyle name="Comma 4 4 7 2 2 2" xfId="32554"/>
    <cellStyle name="Comma 4 4 7 2 3" xfId="32553"/>
    <cellStyle name="Comma 4 4 7 3" xfId="2360"/>
    <cellStyle name="Comma 4 4 7 3 2" xfId="32555"/>
    <cellStyle name="Comma 4 4 7 4" xfId="32552"/>
    <cellStyle name="Comma 4 4 8" xfId="2361"/>
    <cellStyle name="Comma 4 4 8 2" xfId="2362"/>
    <cellStyle name="Comma 4 4 8 2 2" xfId="2363"/>
    <cellStyle name="Comma 4 4 8 2 2 2" xfId="32558"/>
    <cellStyle name="Comma 4 4 8 2 3" xfId="32557"/>
    <cellStyle name="Comma 4 4 8 3" xfId="2364"/>
    <cellStyle name="Comma 4 4 8 3 2" xfId="32559"/>
    <cellStyle name="Comma 4 4 8 4" xfId="32556"/>
    <cellStyle name="Comma 4 4 9" xfId="2365"/>
    <cellStyle name="Comma 4 4 9 2" xfId="2366"/>
    <cellStyle name="Comma 4 4 9 2 2" xfId="2367"/>
    <cellStyle name="Comma 4 4 9 2 2 2" xfId="32562"/>
    <cellStyle name="Comma 4 4 9 2 3" xfId="32561"/>
    <cellStyle name="Comma 4 4 9 3" xfId="2368"/>
    <cellStyle name="Comma 4 4 9 3 2" xfId="32563"/>
    <cellStyle name="Comma 4 4 9 4" xfId="32560"/>
    <cellStyle name="Comma 4 5" xfId="2369"/>
    <cellStyle name="Comma 4 5 2" xfId="2370"/>
    <cellStyle name="Comma 4 5 2 2" xfId="2371"/>
    <cellStyle name="Comma 4 5 2 2 2" xfId="2372"/>
    <cellStyle name="Comma 4 5 2 2 2 2" xfId="32567"/>
    <cellStyle name="Comma 4 5 2 2 3" xfId="32566"/>
    <cellStyle name="Comma 4 5 2 3" xfId="2373"/>
    <cellStyle name="Comma 4 5 2 3 2" xfId="32568"/>
    <cellStyle name="Comma 4 5 2 4" xfId="32565"/>
    <cellStyle name="Comma 4 5 3" xfId="2374"/>
    <cellStyle name="Comma 4 5 3 2" xfId="2375"/>
    <cellStyle name="Comma 4 5 3 2 2" xfId="2376"/>
    <cellStyle name="Comma 4 5 3 2 2 2" xfId="32571"/>
    <cellStyle name="Comma 4 5 3 2 3" xfId="32570"/>
    <cellStyle name="Comma 4 5 3 3" xfId="2377"/>
    <cellStyle name="Comma 4 5 3 3 2" xfId="32572"/>
    <cellStyle name="Comma 4 5 3 4" xfId="32569"/>
    <cellStyle name="Comma 4 5 4" xfId="2378"/>
    <cellStyle name="Comma 4 5 4 2" xfId="2379"/>
    <cellStyle name="Comma 4 5 4 2 2" xfId="2380"/>
    <cellStyle name="Comma 4 5 4 2 2 2" xfId="32575"/>
    <cellStyle name="Comma 4 5 4 2 3" xfId="32574"/>
    <cellStyle name="Comma 4 5 4 3" xfId="2381"/>
    <cellStyle name="Comma 4 5 4 3 2" xfId="32576"/>
    <cellStyle name="Comma 4 5 4 4" xfId="32573"/>
    <cellStyle name="Comma 4 5 5" xfId="2382"/>
    <cellStyle name="Comma 4 5 5 2" xfId="2383"/>
    <cellStyle name="Comma 4 5 5 2 2" xfId="32578"/>
    <cellStyle name="Comma 4 5 5 3" xfId="32577"/>
    <cellStyle name="Comma 4 5 6" xfId="2384"/>
    <cellStyle name="Comma 4 5 6 2" xfId="32579"/>
    <cellStyle name="Comma 4 5 7" xfId="32564"/>
    <cellStyle name="Comma 4 6" xfId="2385"/>
    <cellStyle name="Comma 4 6 2" xfId="2386"/>
    <cellStyle name="Comma 4 6 2 2" xfId="2387"/>
    <cellStyle name="Comma 4 6 2 2 2" xfId="2388"/>
    <cellStyle name="Comma 4 6 2 2 2 2" xfId="32583"/>
    <cellStyle name="Comma 4 6 2 2 3" xfId="32582"/>
    <cellStyle name="Comma 4 6 2 3" xfId="2389"/>
    <cellStyle name="Comma 4 6 2 3 2" xfId="32584"/>
    <cellStyle name="Comma 4 6 2 4" xfId="32581"/>
    <cellStyle name="Comma 4 6 3" xfId="2390"/>
    <cellStyle name="Comma 4 6 3 2" xfId="2391"/>
    <cellStyle name="Comma 4 6 3 2 2" xfId="2392"/>
    <cellStyle name="Comma 4 6 3 2 2 2" xfId="32587"/>
    <cellStyle name="Comma 4 6 3 2 3" xfId="32586"/>
    <cellStyle name="Comma 4 6 3 3" xfId="2393"/>
    <cellStyle name="Comma 4 6 3 3 2" xfId="32588"/>
    <cellStyle name="Comma 4 6 3 4" xfId="32585"/>
    <cellStyle name="Comma 4 6 4" xfId="2394"/>
    <cellStyle name="Comma 4 6 4 2" xfId="2395"/>
    <cellStyle name="Comma 4 6 4 2 2" xfId="2396"/>
    <cellStyle name="Comma 4 6 4 2 2 2" xfId="32591"/>
    <cellStyle name="Comma 4 6 4 2 3" xfId="32590"/>
    <cellStyle name="Comma 4 6 4 3" xfId="2397"/>
    <cellStyle name="Comma 4 6 4 3 2" xfId="32592"/>
    <cellStyle name="Comma 4 6 4 4" xfId="32589"/>
    <cellStyle name="Comma 4 6 5" xfId="2398"/>
    <cellStyle name="Comma 4 6 5 2" xfId="2399"/>
    <cellStyle name="Comma 4 6 5 2 2" xfId="32594"/>
    <cellStyle name="Comma 4 6 5 3" xfId="32593"/>
    <cellStyle name="Comma 4 6 6" xfId="2400"/>
    <cellStyle name="Comma 4 6 6 2" xfId="32595"/>
    <cellStyle name="Comma 4 6 7" xfId="32580"/>
    <cellStyle name="Comma 4 7" xfId="2401"/>
    <cellStyle name="Comma 4 7 2" xfId="2402"/>
    <cellStyle name="Comma 4 7 2 2" xfId="2403"/>
    <cellStyle name="Comma 4 7 2 2 2" xfId="2404"/>
    <cellStyle name="Comma 4 7 2 2 2 2" xfId="32599"/>
    <cellStyle name="Comma 4 7 2 2 3" xfId="32598"/>
    <cellStyle name="Comma 4 7 2 3" xfId="2405"/>
    <cellStyle name="Comma 4 7 2 3 2" xfId="32600"/>
    <cellStyle name="Comma 4 7 2 4" xfId="32597"/>
    <cellStyle name="Comma 4 7 3" xfId="2406"/>
    <cellStyle name="Comma 4 7 3 2" xfId="2407"/>
    <cellStyle name="Comma 4 7 3 2 2" xfId="2408"/>
    <cellStyle name="Comma 4 7 3 2 2 2" xfId="32603"/>
    <cellStyle name="Comma 4 7 3 2 3" xfId="32602"/>
    <cellStyle name="Comma 4 7 3 3" xfId="2409"/>
    <cellStyle name="Comma 4 7 3 3 2" xfId="32604"/>
    <cellStyle name="Comma 4 7 3 4" xfId="32601"/>
    <cellStyle name="Comma 4 7 4" xfId="2410"/>
    <cellStyle name="Comma 4 7 4 2" xfId="2411"/>
    <cellStyle name="Comma 4 7 4 2 2" xfId="32606"/>
    <cellStyle name="Comma 4 7 4 3" xfId="32605"/>
    <cellStyle name="Comma 4 7 5" xfId="2412"/>
    <cellStyle name="Comma 4 7 5 2" xfId="32607"/>
    <cellStyle name="Comma 4 7 6" xfId="32596"/>
    <cellStyle name="Comma 4 8" xfId="2413"/>
    <cellStyle name="Comma 4 8 2" xfId="2414"/>
    <cellStyle name="Comma 4 8 2 2" xfId="2415"/>
    <cellStyle name="Comma 4 8 2 2 2" xfId="32610"/>
    <cellStyle name="Comma 4 8 2 3" xfId="32609"/>
    <cellStyle name="Comma 4 8 3" xfId="2416"/>
    <cellStyle name="Comma 4 8 3 2" xfId="32611"/>
    <cellStyle name="Comma 4 8 4" xfId="32608"/>
    <cellStyle name="Comma 4 9" xfId="2417"/>
    <cellStyle name="Comma 4 9 2" xfId="2418"/>
    <cellStyle name="Comma 4 9 2 2" xfId="2419"/>
    <cellStyle name="Comma 4 9 2 2 2" xfId="32614"/>
    <cellStyle name="Comma 4 9 2 3" xfId="32613"/>
    <cellStyle name="Comma 4 9 3" xfId="2420"/>
    <cellStyle name="Comma 4 9 3 2" xfId="32615"/>
    <cellStyle name="Comma 4 9 4" xfId="32612"/>
    <cellStyle name="Comma 40" xfId="30329"/>
    <cellStyle name="Comma 40 2" xfId="60423"/>
    <cellStyle name="Comma 41" xfId="30330"/>
    <cellStyle name="Comma 41 2" xfId="60424"/>
    <cellStyle name="Comma 5" xfId="44"/>
    <cellStyle name="Comma 5 10" xfId="2422"/>
    <cellStyle name="Comma 5 10 2" xfId="2423"/>
    <cellStyle name="Comma 5 10 2 2" xfId="2424"/>
    <cellStyle name="Comma 5 10 2 2 2" xfId="32619"/>
    <cellStyle name="Comma 5 10 2 3" xfId="32618"/>
    <cellStyle name="Comma 5 10 3" xfId="2425"/>
    <cellStyle name="Comma 5 10 3 2" xfId="32620"/>
    <cellStyle name="Comma 5 10 4" xfId="32617"/>
    <cellStyle name="Comma 5 11" xfId="2426"/>
    <cellStyle name="Comma 5 11 2" xfId="2427"/>
    <cellStyle name="Comma 5 11 2 2" xfId="2428"/>
    <cellStyle name="Comma 5 11 2 2 2" xfId="32623"/>
    <cellStyle name="Comma 5 11 2 3" xfId="32622"/>
    <cellStyle name="Comma 5 11 3" xfId="2429"/>
    <cellStyle name="Comma 5 11 3 2" xfId="32624"/>
    <cellStyle name="Comma 5 11 4" xfId="32621"/>
    <cellStyle name="Comma 5 12" xfId="2430"/>
    <cellStyle name="Comma 5 12 2" xfId="2431"/>
    <cellStyle name="Comma 5 12 2 2" xfId="2432"/>
    <cellStyle name="Comma 5 12 2 2 2" xfId="32627"/>
    <cellStyle name="Comma 5 12 2 3" xfId="32626"/>
    <cellStyle name="Comma 5 12 3" xfId="2433"/>
    <cellStyle name="Comma 5 12 3 2" xfId="32628"/>
    <cellStyle name="Comma 5 12 4" xfId="32625"/>
    <cellStyle name="Comma 5 13" xfId="2434"/>
    <cellStyle name="Comma 5 13 2" xfId="2435"/>
    <cellStyle name="Comma 5 13 2 2" xfId="32630"/>
    <cellStyle name="Comma 5 13 3" xfId="32629"/>
    <cellStyle name="Comma 5 14" xfId="2436"/>
    <cellStyle name="Comma 5 14 2" xfId="32631"/>
    <cellStyle name="Comma 5 15" xfId="2437"/>
    <cellStyle name="Comma 5 15 2" xfId="32632"/>
    <cellStyle name="Comma 5 16" xfId="2421"/>
    <cellStyle name="Comma 5 16 2" xfId="32616"/>
    <cellStyle name="Comma 5 17" xfId="30163"/>
    <cellStyle name="Comma 5 17 2" xfId="60267"/>
    <cellStyle name="Comma 5 18" xfId="439"/>
    <cellStyle name="Comma 5 18 2" xfId="30680"/>
    <cellStyle name="Comma 5 19" xfId="30628"/>
    <cellStyle name="Comma 5 19 2" xfId="60719"/>
    <cellStyle name="Comma 5 2" xfId="581"/>
    <cellStyle name="Comma 5 2 10" xfId="2439"/>
    <cellStyle name="Comma 5 2 10 2" xfId="2440"/>
    <cellStyle name="Comma 5 2 10 2 2" xfId="2441"/>
    <cellStyle name="Comma 5 2 10 2 2 2" xfId="32636"/>
    <cellStyle name="Comma 5 2 10 2 3" xfId="32635"/>
    <cellStyle name="Comma 5 2 10 3" xfId="2442"/>
    <cellStyle name="Comma 5 2 10 3 2" xfId="32637"/>
    <cellStyle name="Comma 5 2 10 4" xfId="32634"/>
    <cellStyle name="Comma 5 2 11" xfId="2443"/>
    <cellStyle name="Comma 5 2 11 2" xfId="2444"/>
    <cellStyle name="Comma 5 2 11 2 2" xfId="2445"/>
    <cellStyle name="Comma 5 2 11 2 2 2" xfId="32640"/>
    <cellStyle name="Comma 5 2 11 2 3" xfId="32639"/>
    <cellStyle name="Comma 5 2 11 3" xfId="2446"/>
    <cellStyle name="Comma 5 2 11 3 2" xfId="32641"/>
    <cellStyle name="Comma 5 2 11 4" xfId="32638"/>
    <cellStyle name="Comma 5 2 12" xfId="2447"/>
    <cellStyle name="Comma 5 2 12 2" xfId="2448"/>
    <cellStyle name="Comma 5 2 12 2 2" xfId="32643"/>
    <cellStyle name="Comma 5 2 12 3" xfId="32642"/>
    <cellStyle name="Comma 5 2 13" xfId="2449"/>
    <cellStyle name="Comma 5 2 13 2" xfId="32644"/>
    <cellStyle name="Comma 5 2 14" xfId="2450"/>
    <cellStyle name="Comma 5 2 14 2" xfId="32645"/>
    <cellStyle name="Comma 5 2 15" xfId="2438"/>
    <cellStyle name="Comma 5 2 15 2" xfId="32633"/>
    <cellStyle name="Comma 5 2 16" xfId="30205"/>
    <cellStyle name="Comma 5 2 16 2" xfId="60304"/>
    <cellStyle name="Comma 5 2 17" xfId="30821"/>
    <cellStyle name="Comma 5 2 2" xfId="2451"/>
    <cellStyle name="Comma 5 2 2 10" xfId="2452"/>
    <cellStyle name="Comma 5 2 2 10 2" xfId="2453"/>
    <cellStyle name="Comma 5 2 2 10 2 2" xfId="2454"/>
    <cellStyle name="Comma 5 2 2 10 2 2 2" xfId="32649"/>
    <cellStyle name="Comma 5 2 2 10 2 3" xfId="32648"/>
    <cellStyle name="Comma 5 2 2 10 3" xfId="2455"/>
    <cellStyle name="Comma 5 2 2 10 3 2" xfId="32650"/>
    <cellStyle name="Comma 5 2 2 10 4" xfId="32647"/>
    <cellStyle name="Comma 5 2 2 11" xfId="2456"/>
    <cellStyle name="Comma 5 2 2 11 2" xfId="2457"/>
    <cellStyle name="Comma 5 2 2 11 2 2" xfId="32652"/>
    <cellStyle name="Comma 5 2 2 11 3" xfId="32651"/>
    <cellStyle name="Comma 5 2 2 12" xfId="2458"/>
    <cellStyle name="Comma 5 2 2 12 2" xfId="32653"/>
    <cellStyle name="Comma 5 2 2 13" xfId="2459"/>
    <cellStyle name="Comma 5 2 2 13 2" xfId="32654"/>
    <cellStyle name="Comma 5 2 2 14" xfId="32646"/>
    <cellStyle name="Comma 5 2 2 2" xfId="2460"/>
    <cellStyle name="Comma 5 2 2 2 10" xfId="2461"/>
    <cellStyle name="Comma 5 2 2 2 10 2" xfId="2462"/>
    <cellStyle name="Comma 5 2 2 2 10 2 2" xfId="32657"/>
    <cellStyle name="Comma 5 2 2 2 10 3" xfId="32656"/>
    <cellStyle name="Comma 5 2 2 2 11" xfId="2463"/>
    <cellStyle name="Comma 5 2 2 2 11 2" xfId="32658"/>
    <cellStyle name="Comma 5 2 2 2 12" xfId="32655"/>
    <cellStyle name="Comma 5 2 2 2 2" xfId="2464"/>
    <cellStyle name="Comma 5 2 2 2 2 2" xfId="2465"/>
    <cellStyle name="Comma 5 2 2 2 2 2 2" xfId="2466"/>
    <cellStyle name="Comma 5 2 2 2 2 2 2 2" xfId="2467"/>
    <cellStyle name="Comma 5 2 2 2 2 2 2 2 2" xfId="32662"/>
    <cellStyle name="Comma 5 2 2 2 2 2 2 3" xfId="32661"/>
    <cellStyle name="Comma 5 2 2 2 2 2 3" xfId="2468"/>
    <cellStyle name="Comma 5 2 2 2 2 2 3 2" xfId="32663"/>
    <cellStyle name="Comma 5 2 2 2 2 2 4" xfId="32660"/>
    <cellStyle name="Comma 5 2 2 2 2 3" xfId="2469"/>
    <cellStyle name="Comma 5 2 2 2 2 3 2" xfId="2470"/>
    <cellStyle name="Comma 5 2 2 2 2 3 2 2" xfId="2471"/>
    <cellStyle name="Comma 5 2 2 2 2 3 2 2 2" xfId="32666"/>
    <cellStyle name="Comma 5 2 2 2 2 3 2 3" xfId="32665"/>
    <cellStyle name="Comma 5 2 2 2 2 3 3" xfId="2472"/>
    <cellStyle name="Comma 5 2 2 2 2 3 3 2" xfId="32667"/>
    <cellStyle name="Comma 5 2 2 2 2 3 4" xfId="32664"/>
    <cellStyle name="Comma 5 2 2 2 2 4" xfId="2473"/>
    <cellStyle name="Comma 5 2 2 2 2 4 2" xfId="2474"/>
    <cellStyle name="Comma 5 2 2 2 2 4 2 2" xfId="2475"/>
    <cellStyle name="Comma 5 2 2 2 2 4 2 2 2" xfId="32670"/>
    <cellStyle name="Comma 5 2 2 2 2 4 2 3" xfId="32669"/>
    <cellStyle name="Comma 5 2 2 2 2 4 3" xfId="2476"/>
    <cellStyle name="Comma 5 2 2 2 2 4 3 2" xfId="32671"/>
    <cellStyle name="Comma 5 2 2 2 2 4 4" xfId="32668"/>
    <cellStyle name="Comma 5 2 2 2 2 5" xfId="2477"/>
    <cellStyle name="Comma 5 2 2 2 2 5 2" xfId="2478"/>
    <cellStyle name="Comma 5 2 2 2 2 5 2 2" xfId="32673"/>
    <cellStyle name="Comma 5 2 2 2 2 5 3" xfId="32672"/>
    <cellStyle name="Comma 5 2 2 2 2 6" xfId="2479"/>
    <cellStyle name="Comma 5 2 2 2 2 6 2" xfId="32674"/>
    <cellStyle name="Comma 5 2 2 2 2 7" xfId="32659"/>
    <cellStyle name="Comma 5 2 2 2 3" xfId="2480"/>
    <cellStyle name="Comma 5 2 2 2 3 2" xfId="2481"/>
    <cellStyle name="Comma 5 2 2 2 3 2 2" xfId="2482"/>
    <cellStyle name="Comma 5 2 2 2 3 2 2 2" xfId="2483"/>
    <cellStyle name="Comma 5 2 2 2 3 2 2 2 2" xfId="32678"/>
    <cellStyle name="Comma 5 2 2 2 3 2 2 3" xfId="32677"/>
    <cellStyle name="Comma 5 2 2 2 3 2 3" xfId="2484"/>
    <cellStyle name="Comma 5 2 2 2 3 2 3 2" xfId="32679"/>
    <cellStyle name="Comma 5 2 2 2 3 2 4" xfId="32676"/>
    <cellStyle name="Comma 5 2 2 2 3 3" xfId="2485"/>
    <cellStyle name="Comma 5 2 2 2 3 3 2" xfId="2486"/>
    <cellStyle name="Comma 5 2 2 2 3 3 2 2" xfId="2487"/>
    <cellStyle name="Comma 5 2 2 2 3 3 2 2 2" xfId="32682"/>
    <cellStyle name="Comma 5 2 2 2 3 3 2 3" xfId="32681"/>
    <cellStyle name="Comma 5 2 2 2 3 3 3" xfId="2488"/>
    <cellStyle name="Comma 5 2 2 2 3 3 3 2" xfId="32683"/>
    <cellStyle name="Comma 5 2 2 2 3 3 4" xfId="32680"/>
    <cellStyle name="Comma 5 2 2 2 3 4" xfId="2489"/>
    <cellStyle name="Comma 5 2 2 2 3 4 2" xfId="2490"/>
    <cellStyle name="Comma 5 2 2 2 3 4 2 2" xfId="2491"/>
    <cellStyle name="Comma 5 2 2 2 3 4 2 2 2" xfId="32686"/>
    <cellStyle name="Comma 5 2 2 2 3 4 2 3" xfId="32685"/>
    <cellStyle name="Comma 5 2 2 2 3 4 3" xfId="2492"/>
    <cellStyle name="Comma 5 2 2 2 3 4 3 2" xfId="32687"/>
    <cellStyle name="Comma 5 2 2 2 3 4 4" xfId="32684"/>
    <cellStyle name="Comma 5 2 2 2 3 5" xfId="2493"/>
    <cellStyle name="Comma 5 2 2 2 3 5 2" xfId="2494"/>
    <cellStyle name="Comma 5 2 2 2 3 5 2 2" xfId="32689"/>
    <cellStyle name="Comma 5 2 2 2 3 5 3" xfId="32688"/>
    <cellStyle name="Comma 5 2 2 2 3 6" xfId="2495"/>
    <cellStyle name="Comma 5 2 2 2 3 6 2" xfId="32690"/>
    <cellStyle name="Comma 5 2 2 2 3 7" xfId="32675"/>
    <cellStyle name="Comma 5 2 2 2 4" xfId="2496"/>
    <cellStyle name="Comma 5 2 2 2 4 2" xfId="2497"/>
    <cellStyle name="Comma 5 2 2 2 4 2 2" xfId="2498"/>
    <cellStyle name="Comma 5 2 2 2 4 2 2 2" xfId="2499"/>
    <cellStyle name="Comma 5 2 2 2 4 2 2 2 2" xfId="32694"/>
    <cellStyle name="Comma 5 2 2 2 4 2 2 3" xfId="32693"/>
    <cellStyle name="Comma 5 2 2 2 4 2 3" xfId="2500"/>
    <cellStyle name="Comma 5 2 2 2 4 2 3 2" xfId="32695"/>
    <cellStyle name="Comma 5 2 2 2 4 2 4" xfId="32692"/>
    <cellStyle name="Comma 5 2 2 2 4 3" xfId="2501"/>
    <cellStyle name="Comma 5 2 2 2 4 3 2" xfId="2502"/>
    <cellStyle name="Comma 5 2 2 2 4 3 2 2" xfId="2503"/>
    <cellStyle name="Comma 5 2 2 2 4 3 2 2 2" xfId="32698"/>
    <cellStyle name="Comma 5 2 2 2 4 3 2 3" xfId="32697"/>
    <cellStyle name="Comma 5 2 2 2 4 3 3" xfId="2504"/>
    <cellStyle name="Comma 5 2 2 2 4 3 3 2" xfId="32699"/>
    <cellStyle name="Comma 5 2 2 2 4 3 4" xfId="32696"/>
    <cellStyle name="Comma 5 2 2 2 4 4" xfId="2505"/>
    <cellStyle name="Comma 5 2 2 2 4 4 2" xfId="2506"/>
    <cellStyle name="Comma 5 2 2 2 4 4 2 2" xfId="32701"/>
    <cellStyle name="Comma 5 2 2 2 4 4 3" xfId="32700"/>
    <cellStyle name="Comma 5 2 2 2 4 5" xfId="2507"/>
    <cellStyle name="Comma 5 2 2 2 4 5 2" xfId="32702"/>
    <cellStyle name="Comma 5 2 2 2 4 6" xfId="32691"/>
    <cellStyle name="Comma 5 2 2 2 5" xfId="2508"/>
    <cellStyle name="Comma 5 2 2 2 5 2" xfId="2509"/>
    <cellStyle name="Comma 5 2 2 2 5 2 2" xfId="2510"/>
    <cellStyle name="Comma 5 2 2 2 5 2 2 2" xfId="32705"/>
    <cellStyle name="Comma 5 2 2 2 5 2 3" xfId="32704"/>
    <cellStyle name="Comma 5 2 2 2 5 3" xfId="2511"/>
    <cellStyle name="Comma 5 2 2 2 5 3 2" xfId="32706"/>
    <cellStyle name="Comma 5 2 2 2 5 4" xfId="32703"/>
    <cellStyle name="Comma 5 2 2 2 6" xfId="2512"/>
    <cellStyle name="Comma 5 2 2 2 6 2" xfId="2513"/>
    <cellStyle name="Comma 5 2 2 2 6 2 2" xfId="2514"/>
    <cellStyle name="Comma 5 2 2 2 6 2 2 2" xfId="32709"/>
    <cellStyle name="Comma 5 2 2 2 6 2 3" xfId="32708"/>
    <cellStyle name="Comma 5 2 2 2 6 3" xfId="2515"/>
    <cellStyle name="Comma 5 2 2 2 6 3 2" xfId="32710"/>
    <cellStyle name="Comma 5 2 2 2 6 4" xfId="32707"/>
    <cellStyle name="Comma 5 2 2 2 7" xfId="2516"/>
    <cellStyle name="Comma 5 2 2 2 7 2" xfId="2517"/>
    <cellStyle name="Comma 5 2 2 2 7 2 2" xfId="2518"/>
    <cellStyle name="Comma 5 2 2 2 7 2 2 2" xfId="32713"/>
    <cellStyle name="Comma 5 2 2 2 7 2 3" xfId="32712"/>
    <cellStyle name="Comma 5 2 2 2 7 3" xfId="2519"/>
    <cellStyle name="Comma 5 2 2 2 7 3 2" xfId="32714"/>
    <cellStyle name="Comma 5 2 2 2 7 4" xfId="32711"/>
    <cellStyle name="Comma 5 2 2 2 8" xfId="2520"/>
    <cellStyle name="Comma 5 2 2 2 8 2" xfId="2521"/>
    <cellStyle name="Comma 5 2 2 2 8 2 2" xfId="2522"/>
    <cellStyle name="Comma 5 2 2 2 8 2 2 2" xfId="32717"/>
    <cellStyle name="Comma 5 2 2 2 8 2 3" xfId="32716"/>
    <cellStyle name="Comma 5 2 2 2 8 3" xfId="2523"/>
    <cellStyle name="Comma 5 2 2 2 8 3 2" xfId="32718"/>
    <cellStyle name="Comma 5 2 2 2 8 4" xfId="32715"/>
    <cellStyle name="Comma 5 2 2 2 9" xfId="2524"/>
    <cellStyle name="Comma 5 2 2 2 9 2" xfId="2525"/>
    <cellStyle name="Comma 5 2 2 2 9 2 2" xfId="2526"/>
    <cellStyle name="Comma 5 2 2 2 9 2 2 2" xfId="32721"/>
    <cellStyle name="Comma 5 2 2 2 9 2 3" xfId="32720"/>
    <cellStyle name="Comma 5 2 2 2 9 3" xfId="2527"/>
    <cellStyle name="Comma 5 2 2 2 9 3 2" xfId="32722"/>
    <cellStyle name="Comma 5 2 2 2 9 4" xfId="32719"/>
    <cellStyle name="Comma 5 2 2 3" xfId="2528"/>
    <cellStyle name="Comma 5 2 2 3 2" xfId="2529"/>
    <cellStyle name="Comma 5 2 2 3 2 2" xfId="2530"/>
    <cellStyle name="Comma 5 2 2 3 2 2 2" xfId="2531"/>
    <cellStyle name="Comma 5 2 2 3 2 2 2 2" xfId="32726"/>
    <cellStyle name="Comma 5 2 2 3 2 2 3" xfId="32725"/>
    <cellStyle name="Comma 5 2 2 3 2 3" xfId="2532"/>
    <cellStyle name="Comma 5 2 2 3 2 3 2" xfId="32727"/>
    <cellStyle name="Comma 5 2 2 3 2 4" xfId="32724"/>
    <cellStyle name="Comma 5 2 2 3 3" xfId="2533"/>
    <cellStyle name="Comma 5 2 2 3 3 2" xfId="2534"/>
    <cellStyle name="Comma 5 2 2 3 3 2 2" xfId="2535"/>
    <cellStyle name="Comma 5 2 2 3 3 2 2 2" xfId="32730"/>
    <cellStyle name="Comma 5 2 2 3 3 2 3" xfId="32729"/>
    <cellStyle name="Comma 5 2 2 3 3 3" xfId="2536"/>
    <cellStyle name="Comma 5 2 2 3 3 3 2" xfId="32731"/>
    <cellStyle name="Comma 5 2 2 3 3 4" xfId="32728"/>
    <cellStyle name="Comma 5 2 2 3 4" xfId="2537"/>
    <cellStyle name="Comma 5 2 2 3 4 2" xfId="2538"/>
    <cellStyle name="Comma 5 2 2 3 4 2 2" xfId="2539"/>
    <cellStyle name="Comma 5 2 2 3 4 2 2 2" xfId="32734"/>
    <cellStyle name="Comma 5 2 2 3 4 2 3" xfId="32733"/>
    <cellStyle name="Comma 5 2 2 3 4 3" xfId="2540"/>
    <cellStyle name="Comma 5 2 2 3 4 3 2" xfId="32735"/>
    <cellStyle name="Comma 5 2 2 3 4 4" xfId="32732"/>
    <cellStyle name="Comma 5 2 2 3 5" xfId="2541"/>
    <cellStyle name="Comma 5 2 2 3 5 2" xfId="2542"/>
    <cellStyle name="Comma 5 2 2 3 5 2 2" xfId="32737"/>
    <cellStyle name="Comma 5 2 2 3 5 3" xfId="32736"/>
    <cellStyle name="Comma 5 2 2 3 6" xfId="2543"/>
    <cellStyle name="Comma 5 2 2 3 6 2" xfId="32738"/>
    <cellStyle name="Comma 5 2 2 3 7" xfId="32723"/>
    <cellStyle name="Comma 5 2 2 4" xfId="2544"/>
    <cellStyle name="Comma 5 2 2 4 2" xfId="2545"/>
    <cellStyle name="Comma 5 2 2 4 2 2" xfId="2546"/>
    <cellStyle name="Comma 5 2 2 4 2 2 2" xfId="2547"/>
    <cellStyle name="Comma 5 2 2 4 2 2 2 2" xfId="32742"/>
    <cellStyle name="Comma 5 2 2 4 2 2 3" xfId="32741"/>
    <cellStyle name="Comma 5 2 2 4 2 3" xfId="2548"/>
    <cellStyle name="Comma 5 2 2 4 2 3 2" xfId="32743"/>
    <cellStyle name="Comma 5 2 2 4 2 4" xfId="32740"/>
    <cellStyle name="Comma 5 2 2 4 3" xfId="2549"/>
    <cellStyle name="Comma 5 2 2 4 3 2" xfId="2550"/>
    <cellStyle name="Comma 5 2 2 4 3 2 2" xfId="2551"/>
    <cellStyle name="Comma 5 2 2 4 3 2 2 2" xfId="32746"/>
    <cellStyle name="Comma 5 2 2 4 3 2 3" xfId="32745"/>
    <cellStyle name="Comma 5 2 2 4 3 3" xfId="2552"/>
    <cellStyle name="Comma 5 2 2 4 3 3 2" xfId="32747"/>
    <cellStyle name="Comma 5 2 2 4 3 4" xfId="32744"/>
    <cellStyle name="Comma 5 2 2 4 4" xfId="2553"/>
    <cellStyle name="Comma 5 2 2 4 4 2" xfId="2554"/>
    <cellStyle name="Comma 5 2 2 4 4 2 2" xfId="2555"/>
    <cellStyle name="Comma 5 2 2 4 4 2 2 2" xfId="32750"/>
    <cellStyle name="Comma 5 2 2 4 4 2 3" xfId="32749"/>
    <cellStyle name="Comma 5 2 2 4 4 3" xfId="2556"/>
    <cellStyle name="Comma 5 2 2 4 4 3 2" xfId="32751"/>
    <cellStyle name="Comma 5 2 2 4 4 4" xfId="32748"/>
    <cellStyle name="Comma 5 2 2 4 5" xfId="2557"/>
    <cellStyle name="Comma 5 2 2 4 5 2" xfId="2558"/>
    <cellStyle name="Comma 5 2 2 4 5 2 2" xfId="32753"/>
    <cellStyle name="Comma 5 2 2 4 5 3" xfId="32752"/>
    <cellStyle name="Comma 5 2 2 4 6" xfId="2559"/>
    <cellStyle name="Comma 5 2 2 4 6 2" xfId="32754"/>
    <cellStyle name="Comma 5 2 2 4 7" xfId="32739"/>
    <cellStyle name="Comma 5 2 2 5" xfId="2560"/>
    <cellStyle name="Comma 5 2 2 5 2" xfId="2561"/>
    <cellStyle name="Comma 5 2 2 5 2 2" xfId="2562"/>
    <cellStyle name="Comma 5 2 2 5 2 2 2" xfId="2563"/>
    <cellStyle name="Comma 5 2 2 5 2 2 2 2" xfId="32758"/>
    <cellStyle name="Comma 5 2 2 5 2 2 3" xfId="32757"/>
    <cellStyle name="Comma 5 2 2 5 2 3" xfId="2564"/>
    <cellStyle name="Comma 5 2 2 5 2 3 2" xfId="32759"/>
    <cellStyle name="Comma 5 2 2 5 2 4" xfId="32756"/>
    <cellStyle name="Comma 5 2 2 5 3" xfId="2565"/>
    <cellStyle name="Comma 5 2 2 5 3 2" xfId="2566"/>
    <cellStyle name="Comma 5 2 2 5 3 2 2" xfId="2567"/>
    <cellStyle name="Comma 5 2 2 5 3 2 2 2" xfId="32762"/>
    <cellStyle name="Comma 5 2 2 5 3 2 3" xfId="32761"/>
    <cellStyle name="Comma 5 2 2 5 3 3" xfId="2568"/>
    <cellStyle name="Comma 5 2 2 5 3 3 2" xfId="32763"/>
    <cellStyle name="Comma 5 2 2 5 3 4" xfId="32760"/>
    <cellStyle name="Comma 5 2 2 5 4" xfId="2569"/>
    <cellStyle name="Comma 5 2 2 5 4 2" xfId="2570"/>
    <cellStyle name="Comma 5 2 2 5 4 2 2" xfId="32765"/>
    <cellStyle name="Comma 5 2 2 5 4 3" xfId="32764"/>
    <cellStyle name="Comma 5 2 2 5 5" xfId="2571"/>
    <cellStyle name="Comma 5 2 2 5 5 2" xfId="32766"/>
    <cellStyle name="Comma 5 2 2 5 6" xfId="32755"/>
    <cellStyle name="Comma 5 2 2 6" xfId="2572"/>
    <cellStyle name="Comma 5 2 2 6 2" xfId="2573"/>
    <cellStyle name="Comma 5 2 2 6 2 2" xfId="2574"/>
    <cellStyle name="Comma 5 2 2 6 2 2 2" xfId="32769"/>
    <cellStyle name="Comma 5 2 2 6 2 3" xfId="32768"/>
    <cellStyle name="Comma 5 2 2 6 3" xfId="2575"/>
    <cellStyle name="Comma 5 2 2 6 3 2" xfId="32770"/>
    <cellStyle name="Comma 5 2 2 6 4" xfId="32767"/>
    <cellStyle name="Comma 5 2 2 7" xfId="2576"/>
    <cellStyle name="Comma 5 2 2 7 2" xfId="2577"/>
    <cellStyle name="Comma 5 2 2 7 2 2" xfId="2578"/>
    <cellStyle name="Comma 5 2 2 7 2 2 2" xfId="32773"/>
    <cellStyle name="Comma 5 2 2 7 2 3" xfId="32772"/>
    <cellStyle name="Comma 5 2 2 7 3" xfId="2579"/>
    <cellStyle name="Comma 5 2 2 7 3 2" xfId="32774"/>
    <cellStyle name="Comma 5 2 2 7 4" xfId="32771"/>
    <cellStyle name="Comma 5 2 2 8" xfId="2580"/>
    <cellStyle name="Comma 5 2 2 8 2" xfId="2581"/>
    <cellStyle name="Comma 5 2 2 8 2 2" xfId="2582"/>
    <cellStyle name="Comma 5 2 2 8 2 2 2" xfId="32777"/>
    <cellStyle name="Comma 5 2 2 8 2 3" xfId="32776"/>
    <cellStyle name="Comma 5 2 2 8 3" xfId="2583"/>
    <cellStyle name="Comma 5 2 2 8 3 2" xfId="32778"/>
    <cellStyle name="Comma 5 2 2 8 4" xfId="32775"/>
    <cellStyle name="Comma 5 2 2 9" xfId="2584"/>
    <cellStyle name="Comma 5 2 2 9 2" xfId="2585"/>
    <cellStyle name="Comma 5 2 2 9 2 2" xfId="2586"/>
    <cellStyle name="Comma 5 2 2 9 2 2 2" xfId="32781"/>
    <cellStyle name="Comma 5 2 2 9 2 3" xfId="32780"/>
    <cellStyle name="Comma 5 2 2 9 3" xfId="2587"/>
    <cellStyle name="Comma 5 2 2 9 3 2" xfId="32782"/>
    <cellStyle name="Comma 5 2 2 9 4" xfId="32779"/>
    <cellStyle name="Comma 5 2 3" xfId="2588"/>
    <cellStyle name="Comma 5 2 3 10" xfId="2589"/>
    <cellStyle name="Comma 5 2 3 10 2" xfId="2590"/>
    <cellStyle name="Comma 5 2 3 10 2 2" xfId="32785"/>
    <cellStyle name="Comma 5 2 3 10 3" xfId="32784"/>
    <cellStyle name="Comma 5 2 3 11" xfId="2591"/>
    <cellStyle name="Comma 5 2 3 11 2" xfId="32786"/>
    <cellStyle name="Comma 5 2 3 12" xfId="32783"/>
    <cellStyle name="Comma 5 2 3 2" xfId="2592"/>
    <cellStyle name="Comma 5 2 3 2 2" xfId="2593"/>
    <cellStyle name="Comma 5 2 3 2 2 2" xfId="2594"/>
    <cellStyle name="Comma 5 2 3 2 2 2 2" xfId="2595"/>
    <cellStyle name="Comma 5 2 3 2 2 2 2 2" xfId="32790"/>
    <cellStyle name="Comma 5 2 3 2 2 2 3" xfId="32789"/>
    <cellStyle name="Comma 5 2 3 2 2 3" xfId="2596"/>
    <cellStyle name="Comma 5 2 3 2 2 3 2" xfId="32791"/>
    <cellStyle name="Comma 5 2 3 2 2 4" xfId="32788"/>
    <cellStyle name="Comma 5 2 3 2 3" xfId="2597"/>
    <cellStyle name="Comma 5 2 3 2 3 2" xfId="2598"/>
    <cellStyle name="Comma 5 2 3 2 3 2 2" xfId="2599"/>
    <cellStyle name="Comma 5 2 3 2 3 2 2 2" xfId="32794"/>
    <cellStyle name="Comma 5 2 3 2 3 2 3" xfId="32793"/>
    <cellStyle name="Comma 5 2 3 2 3 3" xfId="2600"/>
    <cellStyle name="Comma 5 2 3 2 3 3 2" xfId="32795"/>
    <cellStyle name="Comma 5 2 3 2 3 4" xfId="32792"/>
    <cellStyle name="Comma 5 2 3 2 4" xfId="2601"/>
    <cellStyle name="Comma 5 2 3 2 4 2" xfId="2602"/>
    <cellStyle name="Comma 5 2 3 2 4 2 2" xfId="2603"/>
    <cellStyle name="Comma 5 2 3 2 4 2 2 2" xfId="32798"/>
    <cellStyle name="Comma 5 2 3 2 4 2 3" xfId="32797"/>
    <cellStyle name="Comma 5 2 3 2 4 3" xfId="2604"/>
    <cellStyle name="Comma 5 2 3 2 4 3 2" xfId="32799"/>
    <cellStyle name="Comma 5 2 3 2 4 4" xfId="32796"/>
    <cellStyle name="Comma 5 2 3 2 5" xfId="2605"/>
    <cellStyle name="Comma 5 2 3 2 5 2" xfId="2606"/>
    <cellStyle name="Comma 5 2 3 2 5 2 2" xfId="32801"/>
    <cellStyle name="Comma 5 2 3 2 5 3" xfId="32800"/>
    <cellStyle name="Comma 5 2 3 2 6" xfId="2607"/>
    <cellStyle name="Comma 5 2 3 2 6 2" xfId="32802"/>
    <cellStyle name="Comma 5 2 3 2 7" xfId="32787"/>
    <cellStyle name="Comma 5 2 3 3" xfId="2608"/>
    <cellStyle name="Comma 5 2 3 3 2" xfId="2609"/>
    <cellStyle name="Comma 5 2 3 3 2 2" xfId="2610"/>
    <cellStyle name="Comma 5 2 3 3 2 2 2" xfId="2611"/>
    <cellStyle name="Comma 5 2 3 3 2 2 2 2" xfId="32806"/>
    <cellStyle name="Comma 5 2 3 3 2 2 3" xfId="32805"/>
    <cellStyle name="Comma 5 2 3 3 2 3" xfId="2612"/>
    <cellStyle name="Comma 5 2 3 3 2 3 2" xfId="32807"/>
    <cellStyle name="Comma 5 2 3 3 2 4" xfId="32804"/>
    <cellStyle name="Comma 5 2 3 3 3" xfId="2613"/>
    <cellStyle name="Comma 5 2 3 3 3 2" xfId="2614"/>
    <cellStyle name="Comma 5 2 3 3 3 2 2" xfId="2615"/>
    <cellStyle name="Comma 5 2 3 3 3 2 2 2" xfId="32810"/>
    <cellStyle name="Comma 5 2 3 3 3 2 3" xfId="32809"/>
    <cellStyle name="Comma 5 2 3 3 3 3" xfId="2616"/>
    <cellStyle name="Comma 5 2 3 3 3 3 2" xfId="32811"/>
    <cellStyle name="Comma 5 2 3 3 3 4" xfId="32808"/>
    <cellStyle name="Comma 5 2 3 3 4" xfId="2617"/>
    <cellStyle name="Comma 5 2 3 3 4 2" xfId="2618"/>
    <cellStyle name="Comma 5 2 3 3 4 2 2" xfId="2619"/>
    <cellStyle name="Comma 5 2 3 3 4 2 2 2" xfId="32814"/>
    <cellStyle name="Comma 5 2 3 3 4 2 3" xfId="32813"/>
    <cellStyle name="Comma 5 2 3 3 4 3" xfId="2620"/>
    <cellStyle name="Comma 5 2 3 3 4 3 2" xfId="32815"/>
    <cellStyle name="Comma 5 2 3 3 4 4" xfId="32812"/>
    <cellStyle name="Comma 5 2 3 3 5" xfId="2621"/>
    <cellStyle name="Comma 5 2 3 3 5 2" xfId="2622"/>
    <cellStyle name="Comma 5 2 3 3 5 2 2" xfId="32817"/>
    <cellStyle name="Comma 5 2 3 3 5 3" xfId="32816"/>
    <cellStyle name="Comma 5 2 3 3 6" xfId="2623"/>
    <cellStyle name="Comma 5 2 3 3 6 2" xfId="32818"/>
    <cellStyle name="Comma 5 2 3 3 7" xfId="32803"/>
    <cellStyle name="Comma 5 2 3 4" xfId="2624"/>
    <cellStyle name="Comma 5 2 3 4 2" xfId="2625"/>
    <cellStyle name="Comma 5 2 3 4 2 2" xfId="2626"/>
    <cellStyle name="Comma 5 2 3 4 2 2 2" xfId="2627"/>
    <cellStyle name="Comma 5 2 3 4 2 2 2 2" xfId="32822"/>
    <cellStyle name="Comma 5 2 3 4 2 2 3" xfId="32821"/>
    <cellStyle name="Comma 5 2 3 4 2 3" xfId="2628"/>
    <cellStyle name="Comma 5 2 3 4 2 3 2" xfId="32823"/>
    <cellStyle name="Comma 5 2 3 4 2 4" xfId="32820"/>
    <cellStyle name="Comma 5 2 3 4 3" xfId="2629"/>
    <cellStyle name="Comma 5 2 3 4 3 2" xfId="2630"/>
    <cellStyle name="Comma 5 2 3 4 3 2 2" xfId="2631"/>
    <cellStyle name="Comma 5 2 3 4 3 2 2 2" xfId="32826"/>
    <cellStyle name="Comma 5 2 3 4 3 2 3" xfId="32825"/>
    <cellStyle name="Comma 5 2 3 4 3 3" xfId="2632"/>
    <cellStyle name="Comma 5 2 3 4 3 3 2" xfId="32827"/>
    <cellStyle name="Comma 5 2 3 4 3 4" xfId="32824"/>
    <cellStyle name="Comma 5 2 3 4 4" xfId="2633"/>
    <cellStyle name="Comma 5 2 3 4 4 2" xfId="2634"/>
    <cellStyle name="Comma 5 2 3 4 4 2 2" xfId="32829"/>
    <cellStyle name="Comma 5 2 3 4 4 3" xfId="32828"/>
    <cellStyle name="Comma 5 2 3 4 5" xfId="2635"/>
    <cellStyle name="Comma 5 2 3 4 5 2" xfId="32830"/>
    <cellStyle name="Comma 5 2 3 4 6" xfId="32819"/>
    <cellStyle name="Comma 5 2 3 5" xfId="2636"/>
    <cellStyle name="Comma 5 2 3 5 2" xfId="2637"/>
    <cellStyle name="Comma 5 2 3 5 2 2" xfId="2638"/>
    <cellStyle name="Comma 5 2 3 5 2 2 2" xfId="32833"/>
    <cellStyle name="Comma 5 2 3 5 2 3" xfId="32832"/>
    <cellStyle name="Comma 5 2 3 5 3" xfId="2639"/>
    <cellStyle name="Comma 5 2 3 5 3 2" xfId="32834"/>
    <cellStyle name="Comma 5 2 3 5 4" xfId="32831"/>
    <cellStyle name="Comma 5 2 3 6" xfId="2640"/>
    <cellStyle name="Comma 5 2 3 6 2" xfId="2641"/>
    <cellStyle name="Comma 5 2 3 6 2 2" xfId="2642"/>
    <cellStyle name="Comma 5 2 3 6 2 2 2" xfId="32837"/>
    <cellStyle name="Comma 5 2 3 6 2 3" xfId="32836"/>
    <cellStyle name="Comma 5 2 3 6 3" xfId="2643"/>
    <cellStyle name="Comma 5 2 3 6 3 2" xfId="32838"/>
    <cellStyle name="Comma 5 2 3 6 4" xfId="32835"/>
    <cellStyle name="Comma 5 2 3 7" xfId="2644"/>
    <cellStyle name="Comma 5 2 3 7 2" xfId="2645"/>
    <cellStyle name="Comma 5 2 3 7 2 2" xfId="2646"/>
    <cellStyle name="Comma 5 2 3 7 2 2 2" xfId="32841"/>
    <cellStyle name="Comma 5 2 3 7 2 3" xfId="32840"/>
    <cellStyle name="Comma 5 2 3 7 3" xfId="2647"/>
    <cellStyle name="Comma 5 2 3 7 3 2" xfId="32842"/>
    <cellStyle name="Comma 5 2 3 7 4" xfId="32839"/>
    <cellStyle name="Comma 5 2 3 8" xfId="2648"/>
    <cellStyle name="Comma 5 2 3 8 2" xfId="2649"/>
    <cellStyle name="Comma 5 2 3 8 2 2" xfId="2650"/>
    <cellStyle name="Comma 5 2 3 8 2 2 2" xfId="32845"/>
    <cellStyle name="Comma 5 2 3 8 2 3" xfId="32844"/>
    <cellStyle name="Comma 5 2 3 8 3" xfId="2651"/>
    <cellStyle name="Comma 5 2 3 8 3 2" xfId="32846"/>
    <cellStyle name="Comma 5 2 3 8 4" xfId="32843"/>
    <cellStyle name="Comma 5 2 3 9" xfId="2652"/>
    <cellStyle name="Comma 5 2 3 9 2" xfId="2653"/>
    <cellStyle name="Comma 5 2 3 9 2 2" xfId="2654"/>
    <cellStyle name="Comma 5 2 3 9 2 2 2" xfId="32849"/>
    <cellStyle name="Comma 5 2 3 9 2 3" xfId="32848"/>
    <cellStyle name="Comma 5 2 3 9 3" xfId="2655"/>
    <cellStyle name="Comma 5 2 3 9 3 2" xfId="32850"/>
    <cellStyle name="Comma 5 2 3 9 4" xfId="32847"/>
    <cellStyle name="Comma 5 2 4" xfId="2656"/>
    <cellStyle name="Comma 5 2 4 2" xfId="2657"/>
    <cellStyle name="Comma 5 2 4 2 2" xfId="2658"/>
    <cellStyle name="Comma 5 2 4 2 2 2" xfId="2659"/>
    <cellStyle name="Comma 5 2 4 2 2 2 2" xfId="32854"/>
    <cellStyle name="Comma 5 2 4 2 2 3" xfId="32853"/>
    <cellStyle name="Comma 5 2 4 2 3" xfId="2660"/>
    <cellStyle name="Comma 5 2 4 2 3 2" xfId="32855"/>
    <cellStyle name="Comma 5 2 4 2 4" xfId="32852"/>
    <cellStyle name="Comma 5 2 4 3" xfId="2661"/>
    <cellStyle name="Comma 5 2 4 3 2" xfId="2662"/>
    <cellStyle name="Comma 5 2 4 3 2 2" xfId="2663"/>
    <cellStyle name="Comma 5 2 4 3 2 2 2" xfId="32858"/>
    <cellStyle name="Comma 5 2 4 3 2 3" xfId="32857"/>
    <cellStyle name="Comma 5 2 4 3 3" xfId="2664"/>
    <cellStyle name="Comma 5 2 4 3 3 2" xfId="32859"/>
    <cellStyle name="Comma 5 2 4 3 4" xfId="32856"/>
    <cellStyle name="Comma 5 2 4 4" xfId="2665"/>
    <cellStyle name="Comma 5 2 4 4 2" xfId="2666"/>
    <cellStyle name="Comma 5 2 4 4 2 2" xfId="2667"/>
    <cellStyle name="Comma 5 2 4 4 2 2 2" xfId="32862"/>
    <cellStyle name="Comma 5 2 4 4 2 3" xfId="32861"/>
    <cellStyle name="Comma 5 2 4 4 3" xfId="2668"/>
    <cellStyle name="Comma 5 2 4 4 3 2" xfId="32863"/>
    <cellStyle name="Comma 5 2 4 4 4" xfId="32860"/>
    <cellStyle name="Comma 5 2 4 5" xfId="2669"/>
    <cellStyle name="Comma 5 2 4 5 2" xfId="2670"/>
    <cellStyle name="Comma 5 2 4 5 2 2" xfId="32865"/>
    <cellStyle name="Comma 5 2 4 5 3" xfId="32864"/>
    <cellStyle name="Comma 5 2 4 6" xfId="2671"/>
    <cellStyle name="Comma 5 2 4 6 2" xfId="32866"/>
    <cellStyle name="Comma 5 2 4 7" xfId="32851"/>
    <cellStyle name="Comma 5 2 5" xfId="2672"/>
    <cellStyle name="Comma 5 2 5 2" xfId="2673"/>
    <cellStyle name="Comma 5 2 5 2 2" xfId="2674"/>
    <cellStyle name="Comma 5 2 5 2 2 2" xfId="2675"/>
    <cellStyle name="Comma 5 2 5 2 2 2 2" xfId="32870"/>
    <cellStyle name="Comma 5 2 5 2 2 3" xfId="32869"/>
    <cellStyle name="Comma 5 2 5 2 3" xfId="2676"/>
    <cellStyle name="Comma 5 2 5 2 3 2" xfId="32871"/>
    <cellStyle name="Comma 5 2 5 2 4" xfId="32868"/>
    <cellStyle name="Comma 5 2 5 3" xfId="2677"/>
    <cellStyle name="Comma 5 2 5 3 2" xfId="2678"/>
    <cellStyle name="Comma 5 2 5 3 2 2" xfId="2679"/>
    <cellStyle name="Comma 5 2 5 3 2 2 2" xfId="32874"/>
    <cellStyle name="Comma 5 2 5 3 2 3" xfId="32873"/>
    <cellStyle name="Comma 5 2 5 3 3" xfId="2680"/>
    <cellStyle name="Comma 5 2 5 3 3 2" xfId="32875"/>
    <cellStyle name="Comma 5 2 5 3 4" xfId="32872"/>
    <cellStyle name="Comma 5 2 5 4" xfId="2681"/>
    <cellStyle name="Comma 5 2 5 4 2" xfId="2682"/>
    <cellStyle name="Comma 5 2 5 4 2 2" xfId="2683"/>
    <cellStyle name="Comma 5 2 5 4 2 2 2" xfId="32878"/>
    <cellStyle name="Comma 5 2 5 4 2 3" xfId="32877"/>
    <cellStyle name="Comma 5 2 5 4 3" xfId="2684"/>
    <cellStyle name="Comma 5 2 5 4 3 2" xfId="32879"/>
    <cellStyle name="Comma 5 2 5 4 4" xfId="32876"/>
    <cellStyle name="Comma 5 2 5 5" xfId="2685"/>
    <cellStyle name="Comma 5 2 5 5 2" xfId="2686"/>
    <cellStyle name="Comma 5 2 5 5 2 2" xfId="32881"/>
    <cellStyle name="Comma 5 2 5 5 3" xfId="32880"/>
    <cellStyle name="Comma 5 2 5 6" xfId="2687"/>
    <cellStyle name="Comma 5 2 5 6 2" xfId="32882"/>
    <cellStyle name="Comma 5 2 5 7" xfId="32867"/>
    <cellStyle name="Comma 5 2 6" xfId="2688"/>
    <cellStyle name="Comma 5 2 6 2" xfId="2689"/>
    <cellStyle name="Comma 5 2 6 2 2" xfId="2690"/>
    <cellStyle name="Comma 5 2 6 2 2 2" xfId="2691"/>
    <cellStyle name="Comma 5 2 6 2 2 2 2" xfId="32886"/>
    <cellStyle name="Comma 5 2 6 2 2 3" xfId="32885"/>
    <cellStyle name="Comma 5 2 6 2 3" xfId="2692"/>
    <cellStyle name="Comma 5 2 6 2 3 2" xfId="32887"/>
    <cellStyle name="Comma 5 2 6 2 4" xfId="32884"/>
    <cellStyle name="Comma 5 2 6 3" xfId="2693"/>
    <cellStyle name="Comma 5 2 6 3 2" xfId="2694"/>
    <cellStyle name="Comma 5 2 6 3 2 2" xfId="2695"/>
    <cellStyle name="Comma 5 2 6 3 2 2 2" xfId="32890"/>
    <cellStyle name="Comma 5 2 6 3 2 3" xfId="32889"/>
    <cellStyle name="Comma 5 2 6 3 3" xfId="2696"/>
    <cellStyle name="Comma 5 2 6 3 3 2" xfId="32891"/>
    <cellStyle name="Comma 5 2 6 3 4" xfId="32888"/>
    <cellStyle name="Comma 5 2 6 4" xfId="2697"/>
    <cellStyle name="Comma 5 2 6 4 2" xfId="2698"/>
    <cellStyle name="Comma 5 2 6 4 2 2" xfId="32893"/>
    <cellStyle name="Comma 5 2 6 4 3" xfId="32892"/>
    <cellStyle name="Comma 5 2 6 5" xfId="2699"/>
    <cellStyle name="Comma 5 2 6 5 2" xfId="32894"/>
    <cellStyle name="Comma 5 2 6 6" xfId="32883"/>
    <cellStyle name="Comma 5 2 7" xfId="2700"/>
    <cellStyle name="Comma 5 2 7 2" xfId="2701"/>
    <cellStyle name="Comma 5 2 7 2 2" xfId="2702"/>
    <cellStyle name="Comma 5 2 7 2 2 2" xfId="32897"/>
    <cellStyle name="Comma 5 2 7 2 3" xfId="32896"/>
    <cellStyle name="Comma 5 2 7 3" xfId="2703"/>
    <cellStyle name="Comma 5 2 7 3 2" xfId="32898"/>
    <cellStyle name="Comma 5 2 7 4" xfId="32895"/>
    <cellStyle name="Comma 5 2 8" xfId="2704"/>
    <cellStyle name="Comma 5 2 8 2" xfId="2705"/>
    <cellStyle name="Comma 5 2 8 2 2" xfId="2706"/>
    <cellStyle name="Comma 5 2 8 2 2 2" xfId="32901"/>
    <cellStyle name="Comma 5 2 8 2 3" xfId="32900"/>
    <cellStyle name="Comma 5 2 8 3" xfId="2707"/>
    <cellStyle name="Comma 5 2 8 3 2" xfId="32902"/>
    <cellStyle name="Comma 5 2 8 4" xfId="32899"/>
    <cellStyle name="Comma 5 2 9" xfId="2708"/>
    <cellStyle name="Comma 5 2 9 2" xfId="2709"/>
    <cellStyle name="Comma 5 2 9 2 2" xfId="2710"/>
    <cellStyle name="Comma 5 2 9 2 2 2" xfId="32905"/>
    <cellStyle name="Comma 5 2 9 2 3" xfId="32904"/>
    <cellStyle name="Comma 5 2 9 3" xfId="2711"/>
    <cellStyle name="Comma 5 2 9 3 2" xfId="32906"/>
    <cellStyle name="Comma 5 2 9 4" xfId="32903"/>
    <cellStyle name="Comma 5 20" xfId="30631"/>
    <cellStyle name="Comma 5 3" xfId="610"/>
    <cellStyle name="Comma 5 3 10" xfId="2713"/>
    <cellStyle name="Comma 5 3 10 2" xfId="2714"/>
    <cellStyle name="Comma 5 3 10 2 2" xfId="2715"/>
    <cellStyle name="Comma 5 3 10 2 2 2" xfId="32910"/>
    <cellStyle name="Comma 5 3 10 2 3" xfId="32909"/>
    <cellStyle name="Comma 5 3 10 3" xfId="2716"/>
    <cellStyle name="Comma 5 3 10 3 2" xfId="32911"/>
    <cellStyle name="Comma 5 3 10 4" xfId="32908"/>
    <cellStyle name="Comma 5 3 11" xfId="2717"/>
    <cellStyle name="Comma 5 3 11 2" xfId="2718"/>
    <cellStyle name="Comma 5 3 11 2 2" xfId="32913"/>
    <cellStyle name="Comma 5 3 11 3" xfId="32912"/>
    <cellStyle name="Comma 5 3 12" xfId="2719"/>
    <cellStyle name="Comma 5 3 12 2" xfId="32914"/>
    <cellStyle name="Comma 5 3 13" xfId="2720"/>
    <cellStyle name="Comma 5 3 13 2" xfId="32915"/>
    <cellStyle name="Comma 5 3 14" xfId="2712"/>
    <cellStyle name="Comma 5 3 14 2" xfId="32907"/>
    <cellStyle name="Comma 5 3 2" xfId="2721"/>
    <cellStyle name="Comma 5 3 2 10" xfId="2722"/>
    <cellStyle name="Comma 5 3 2 10 2" xfId="2723"/>
    <cellStyle name="Comma 5 3 2 10 2 2" xfId="32918"/>
    <cellStyle name="Comma 5 3 2 10 3" xfId="32917"/>
    <cellStyle name="Comma 5 3 2 11" xfId="2724"/>
    <cellStyle name="Comma 5 3 2 11 2" xfId="32919"/>
    <cellStyle name="Comma 5 3 2 12" xfId="32916"/>
    <cellStyle name="Comma 5 3 2 2" xfId="2725"/>
    <cellStyle name="Comma 5 3 2 2 2" xfId="2726"/>
    <cellStyle name="Comma 5 3 2 2 2 2" xfId="2727"/>
    <cellStyle name="Comma 5 3 2 2 2 2 2" xfId="2728"/>
    <cellStyle name="Comma 5 3 2 2 2 2 2 2" xfId="32923"/>
    <cellStyle name="Comma 5 3 2 2 2 2 3" xfId="32922"/>
    <cellStyle name="Comma 5 3 2 2 2 3" xfId="2729"/>
    <cellStyle name="Comma 5 3 2 2 2 3 2" xfId="32924"/>
    <cellStyle name="Comma 5 3 2 2 2 4" xfId="32921"/>
    <cellStyle name="Comma 5 3 2 2 3" xfId="2730"/>
    <cellStyle name="Comma 5 3 2 2 3 2" xfId="2731"/>
    <cellStyle name="Comma 5 3 2 2 3 2 2" xfId="2732"/>
    <cellStyle name="Comma 5 3 2 2 3 2 2 2" xfId="32927"/>
    <cellStyle name="Comma 5 3 2 2 3 2 3" xfId="32926"/>
    <cellStyle name="Comma 5 3 2 2 3 3" xfId="2733"/>
    <cellStyle name="Comma 5 3 2 2 3 3 2" xfId="32928"/>
    <cellStyle name="Comma 5 3 2 2 3 4" xfId="32925"/>
    <cellStyle name="Comma 5 3 2 2 4" xfId="2734"/>
    <cellStyle name="Comma 5 3 2 2 4 2" xfId="2735"/>
    <cellStyle name="Comma 5 3 2 2 4 2 2" xfId="2736"/>
    <cellStyle name="Comma 5 3 2 2 4 2 2 2" xfId="32931"/>
    <cellStyle name="Comma 5 3 2 2 4 2 3" xfId="32930"/>
    <cellStyle name="Comma 5 3 2 2 4 3" xfId="2737"/>
    <cellStyle name="Comma 5 3 2 2 4 3 2" xfId="32932"/>
    <cellStyle name="Comma 5 3 2 2 4 4" xfId="32929"/>
    <cellStyle name="Comma 5 3 2 2 5" xfId="2738"/>
    <cellStyle name="Comma 5 3 2 2 5 2" xfId="2739"/>
    <cellStyle name="Comma 5 3 2 2 5 2 2" xfId="32934"/>
    <cellStyle name="Comma 5 3 2 2 5 3" xfId="32933"/>
    <cellStyle name="Comma 5 3 2 2 6" xfId="2740"/>
    <cellStyle name="Comma 5 3 2 2 6 2" xfId="32935"/>
    <cellStyle name="Comma 5 3 2 2 7" xfId="32920"/>
    <cellStyle name="Comma 5 3 2 3" xfId="2741"/>
    <cellStyle name="Comma 5 3 2 3 2" xfId="2742"/>
    <cellStyle name="Comma 5 3 2 3 2 2" xfId="2743"/>
    <cellStyle name="Comma 5 3 2 3 2 2 2" xfId="2744"/>
    <cellStyle name="Comma 5 3 2 3 2 2 2 2" xfId="32939"/>
    <cellStyle name="Comma 5 3 2 3 2 2 3" xfId="32938"/>
    <cellStyle name="Comma 5 3 2 3 2 3" xfId="2745"/>
    <cellStyle name="Comma 5 3 2 3 2 3 2" xfId="32940"/>
    <cellStyle name="Comma 5 3 2 3 2 4" xfId="32937"/>
    <cellStyle name="Comma 5 3 2 3 3" xfId="2746"/>
    <cellStyle name="Comma 5 3 2 3 3 2" xfId="2747"/>
    <cellStyle name="Comma 5 3 2 3 3 2 2" xfId="2748"/>
    <cellStyle name="Comma 5 3 2 3 3 2 2 2" xfId="32943"/>
    <cellStyle name="Comma 5 3 2 3 3 2 3" xfId="32942"/>
    <cellStyle name="Comma 5 3 2 3 3 3" xfId="2749"/>
    <cellStyle name="Comma 5 3 2 3 3 3 2" xfId="32944"/>
    <cellStyle name="Comma 5 3 2 3 3 4" xfId="32941"/>
    <cellStyle name="Comma 5 3 2 3 4" xfId="2750"/>
    <cellStyle name="Comma 5 3 2 3 4 2" xfId="2751"/>
    <cellStyle name="Comma 5 3 2 3 4 2 2" xfId="2752"/>
    <cellStyle name="Comma 5 3 2 3 4 2 2 2" xfId="32947"/>
    <cellStyle name="Comma 5 3 2 3 4 2 3" xfId="32946"/>
    <cellStyle name="Comma 5 3 2 3 4 3" xfId="2753"/>
    <cellStyle name="Comma 5 3 2 3 4 3 2" xfId="32948"/>
    <cellStyle name="Comma 5 3 2 3 4 4" xfId="32945"/>
    <cellStyle name="Comma 5 3 2 3 5" xfId="2754"/>
    <cellStyle name="Comma 5 3 2 3 5 2" xfId="2755"/>
    <cellStyle name="Comma 5 3 2 3 5 2 2" xfId="32950"/>
    <cellStyle name="Comma 5 3 2 3 5 3" xfId="32949"/>
    <cellStyle name="Comma 5 3 2 3 6" xfId="2756"/>
    <cellStyle name="Comma 5 3 2 3 6 2" xfId="32951"/>
    <cellStyle name="Comma 5 3 2 3 7" xfId="32936"/>
    <cellStyle name="Comma 5 3 2 4" xfId="2757"/>
    <cellStyle name="Comma 5 3 2 4 2" xfId="2758"/>
    <cellStyle name="Comma 5 3 2 4 2 2" xfId="2759"/>
    <cellStyle name="Comma 5 3 2 4 2 2 2" xfId="2760"/>
    <cellStyle name="Comma 5 3 2 4 2 2 2 2" xfId="32955"/>
    <cellStyle name="Comma 5 3 2 4 2 2 3" xfId="32954"/>
    <cellStyle name="Comma 5 3 2 4 2 3" xfId="2761"/>
    <cellStyle name="Comma 5 3 2 4 2 3 2" xfId="32956"/>
    <cellStyle name="Comma 5 3 2 4 2 4" xfId="32953"/>
    <cellStyle name="Comma 5 3 2 4 3" xfId="2762"/>
    <cellStyle name="Comma 5 3 2 4 3 2" xfId="2763"/>
    <cellStyle name="Comma 5 3 2 4 3 2 2" xfId="2764"/>
    <cellStyle name="Comma 5 3 2 4 3 2 2 2" xfId="32959"/>
    <cellStyle name="Comma 5 3 2 4 3 2 3" xfId="32958"/>
    <cellStyle name="Comma 5 3 2 4 3 3" xfId="2765"/>
    <cellStyle name="Comma 5 3 2 4 3 3 2" xfId="32960"/>
    <cellStyle name="Comma 5 3 2 4 3 4" xfId="32957"/>
    <cellStyle name="Comma 5 3 2 4 4" xfId="2766"/>
    <cellStyle name="Comma 5 3 2 4 4 2" xfId="2767"/>
    <cellStyle name="Comma 5 3 2 4 4 2 2" xfId="32962"/>
    <cellStyle name="Comma 5 3 2 4 4 3" xfId="32961"/>
    <cellStyle name="Comma 5 3 2 4 5" xfId="2768"/>
    <cellStyle name="Comma 5 3 2 4 5 2" xfId="32963"/>
    <cellStyle name="Comma 5 3 2 4 6" xfId="32952"/>
    <cellStyle name="Comma 5 3 2 5" xfId="2769"/>
    <cellStyle name="Comma 5 3 2 5 2" xfId="2770"/>
    <cellStyle name="Comma 5 3 2 5 2 2" xfId="2771"/>
    <cellStyle name="Comma 5 3 2 5 2 2 2" xfId="32966"/>
    <cellStyle name="Comma 5 3 2 5 2 3" xfId="32965"/>
    <cellStyle name="Comma 5 3 2 5 3" xfId="2772"/>
    <cellStyle name="Comma 5 3 2 5 3 2" xfId="32967"/>
    <cellStyle name="Comma 5 3 2 5 4" xfId="32964"/>
    <cellStyle name="Comma 5 3 2 6" xfId="2773"/>
    <cellStyle name="Comma 5 3 2 6 2" xfId="2774"/>
    <cellStyle name="Comma 5 3 2 6 2 2" xfId="2775"/>
    <cellStyle name="Comma 5 3 2 6 2 2 2" xfId="32970"/>
    <cellStyle name="Comma 5 3 2 6 2 3" xfId="32969"/>
    <cellStyle name="Comma 5 3 2 6 3" xfId="2776"/>
    <cellStyle name="Comma 5 3 2 6 3 2" xfId="32971"/>
    <cellStyle name="Comma 5 3 2 6 4" xfId="32968"/>
    <cellStyle name="Comma 5 3 2 7" xfId="2777"/>
    <cellStyle name="Comma 5 3 2 7 2" xfId="2778"/>
    <cellStyle name="Comma 5 3 2 7 2 2" xfId="2779"/>
    <cellStyle name="Comma 5 3 2 7 2 2 2" xfId="32974"/>
    <cellStyle name="Comma 5 3 2 7 2 3" xfId="32973"/>
    <cellStyle name="Comma 5 3 2 7 3" xfId="2780"/>
    <cellStyle name="Comma 5 3 2 7 3 2" xfId="32975"/>
    <cellStyle name="Comma 5 3 2 7 4" xfId="32972"/>
    <cellStyle name="Comma 5 3 2 8" xfId="2781"/>
    <cellStyle name="Comma 5 3 2 8 2" xfId="2782"/>
    <cellStyle name="Comma 5 3 2 8 2 2" xfId="2783"/>
    <cellStyle name="Comma 5 3 2 8 2 2 2" xfId="32978"/>
    <cellStyle name="Comma 5 3 2 8 2 3" xfId="32977"/>
    <cellStyle name="Comma 5 3 2 8 3" xfId="2784"/>
    <cellStyle name="Comma 5 3 2 8 3 2" xfId="32979"/>
    <cellStyle name="Comma 5 3 2 8 4" xfId="32976"/>
    <cellStyle name="Comma 5 3 2 9" xfId="2785"/>
    <cellStyle name="Comma 5 3 2 9 2" xfId="2786"/>
    <cellStyle name="Comma 5 3 2 9 2 2" xfId="2787"/>
    <cellStyle name="Comma 5 3 2 9 2 2 2" xfId="32982"/>
    <cellStyle name="Comma 5 3 2 9 2 3" xfId="32981"/>
    <cellStyle name="Comma 5 3 2 9 3" xfId="2788"/>
    <cellStyle name="Comma 5 3 2 9 3 2" xfId="32983"/>
    <cellStyle name="Comma 5 3 2 9 4" xfId="32980"/>
    <cellStyle name="Comma 5 3 3" xfId="2789"/>
    <cellStyle name="Comma 5 3 3 2" xfId="2790"/>
    <cellStyle name="Comma 5 3 3 2 2" xfId="2791"/>
    <cellStyle name="Comma 5 3 3 2 2 2" xfId="2792"/>
    <cellStyle name="Comma 5 3 3 2 2 2 2" xfId="32987"/>
    <cellStyle name="Comma 5 3 3 2 2 3" xfId="32986"/>
    <cellStyle name="Comma 5 3 3 2 3" xfId="2793"/>
    <cellStyle name="Comma 5 3 3 2 3 2" xfId="32988"/>
    <cellStyle name="Comma 5 3 3 2 4" xfId="32985"/>
    <cellStyle name="Comma 5 3 3 3" xfId="2794"/>
    <cellStyle name="Comma 5 3 3 3 2" xfId="2795"/>
    <cellStyle name="Comma 5 3 3 3 2 2" xfId="2796"/>
    <cellStyle name="Comma 5 3 3 3 2 2 2" xfId="32991"/>
    <cellStyle name="Comma 5 3 3 3 2 3" xfId="32990"/>
    <cellStyle name="Comma 5 3 3 3 3" xfId="2797"/>
    <cellStyle name="Comma 5 3 3 3 3 2" xfId="32992"/>
    <cellStyle name="Comma 5 3 3 3 4" xfId="32989"/>
    <cellStyle name="Comma 5 3 3 4" xfId="2798"/>
    <cellStyle name="Comma 5 3 3 4 2" xfId="2799"/>
    <cellStyle name="Comma 5 3 3 4 2 2" xfId="2800"/>
    <cellStyle name="Comma 5 3 3 4 2 2 2" xfId="32995"/>
    <cellStyle name="Comma 5 3 3 4 2 3" xfId="32994"/>
    <cellStyle name="Comma 5 3 3 4 3" xfId="2801"/>
    <cellStyle name="Comma 5 3 3 4 3 2" xfId="32996"/>
    <cellStyle name="Comma 5 3 3 4 4" xfId="32993"/>
    <cellStyle name="Comma 5 3 3 5" xfId="2802"/>
    <cellStyle name="Comma 5 3 3 5 2" xfId="2803"/>
    <cellStyle name="Comma 5 3 3 5 2 2" xfId="32998"/>
    <cellStyle name="Comma 5 3 3 5 3" xfId="32997"/>
    <cellStyle name="Comma 5 3 3 6" xfId="2804"/>
    <cellStyle name="Comma 5 3 3 6 2" xfId="32999"/>
    <cellStyle name="Comma 5 3 3 7" xfId="32984"/>
    <cellStyle name="Comma 5 3 4" xfId="2805"/>
    <cellStyle name="Comma 5 3 4 2" xfId="2806"/>
    <cellStyle name="Comma 5 3 4 2 2" xfId="2807"/>
    <cellStyle name="Comma 5 3 4 2 2 2" xfId="2808"/>
    <cellStyle name="Comma 5 3 4 2 2 2 2" xfId="33003"/>
    <cellStyle name="Comma 5 3 4 2 2 3" xfId="33002"/>
    <cellStyle name="Comma 5 3 4 2 3" xfId="2809"/>
    <cellStyle name="Comma 5 3 4 2 3 2" xfId="33004"/>
    <cellStyle name="Comma 5 3 4 2 4" xfId="33001"/>
    <cellStyle name="Comma 5 3 4 3" xfId="2810"/>
    <cellStyle name="Comma 5 3 4 3 2" xfId="2811"/>
    <cellStyle name="Comma 5 3 4 3 2 2" xfId="2812"/>
    <cellStyle name="Comma 5 3 4 3 2 2 2" xfId="33007"/>
    <cellStyle name="Comma 5 3 4 3 2 3" xfId="33006"/>
    <cellStyle name="Comma 5 3 4 3 3" xfId="2813"/>
    <cellStyle name="Comma 5 3 4 3 3 2" xfId="33008"/>
    <cellStyle name="Comma 5 3 4 3 4" xfId="33005"/>
    <cellStyle name="Comma 5 3 4 4" xfId="2814"/>
    <cellStyle name="Comma 5 3 4 4 2" xfId="2815"/>
    <cellStyle name="Comma 5 3 4 4 2 2" xfId="2816"/>
    <cellStyle name="Comma 5 3 4 4 2 2 2" xfId="33011"/>
    <cellStyle name="Comma 5 3 4 4 2 3" xfId="33010"/>
    <cellStyle name="Comma 5 3 4 4 3" xfId="2817"/>
    <cellStyle name="Comma 5 3 4 4 3 2" xfId="33012"/>
    <cellStyle name="Comma 5 3 4 4 4" xfId="33009"/>
    <cellStyle name="Comma 5 3 4 5" xfId="2818"/>
    <cellStyle name="Comma 5 3 4 5 2" xfId="2819"/>
    <cellStyle name="Comma 5 3 4 5 2 2" xfId="33014"/>
    <cellStyle name="Comma 5 3 4 5 3" xfId="33013"/>
    <cellStyle name="Comma 5 3 4 6" xfId="2820"/>
    <cellStyle name="Comma 5 3 4 6 2" xfId="33015"/>
    <cellStyle name="Comma 5 3 4 7" xfId="33000"/>
    <cellStyle name="Comma 5 3 5" xfId="2821"/>
    <cellStyle name="Comma 5 3 5 2" xfId="2822"/>
    <cellStyle name="Comma 5 3 5 2 2" xfId="2823"/>
    <cellStyle name="Comma 5 3 5 2 2 2" xfId="2824"/>
    <cellStyle name="Comma 5 3 5 2 2 2 2" xfId="33019"/>
    <cellStyle name="Comma 5 3 5 2 2 3" xfId="33018"/>
    <cellStyle name="Comma 5 3 5 2 3" xfId="2825"/>
    <cellStyle name="Comma 5 3 5 2 3 2" xfId="33020"/>
    <cellStyle name="Comma 5 3 5 2 4" xfId="33017"/>
    <cellStyle name="Comma 5 3 5 3" xfId="2826"/>
    <cellStyle name="Comma 5 3 5 3 2" xfId="2827"/>
    <cellStyle name="Comma 5 3 5 3 2 2" xfId="2828"/>
    <cellStyle name="Comma 5 3 5 3 2 2 2" xfId="33023"/>
    <cellStyle name="Comma 5 3 5 3 2 3" xfId="33022"/>
    <cellStyle name="Comma 5 3 5 3 3" xfId="2829"/>
    <cellStyle name="Comma 5 3 5 3 3 2" xfId="33024"/>
    <cellStyle name="Comma 5 3 5 3 4" xfId="33021"/>
    <cellStyle name="Comma 5 3 5 4" xfId="2830"/>
    <cellStyle name="Comma 5 3 5 4 2" xfId="2831"/>
    <cellStyle name="Comma 5 3 5 4 2 2" xfId="33026"/>
    <cellStyle name="Comma 5 3 5 4 3" xfId="33025"/>
    <cellStyle name="Comma 5 3 5 5" xfId="2832"/>
    <cellStyle name="Comma 5 3 5 5 2" xfId="33027"/>
    <cellStyle name="Comma 5 3 5 6" xfId="33016"/>
    <cellStyle name="Comma 5 3 6" xfId="2833"/>
    <cellStyle name="Comma 5 3 6 2" xfId="2834"/>
    <cellStyle name="Comma 5 3 6 2 2" xfId="2835"/>
    <cellStyle name="Comma 5 3 6 2 2 2" xfId="33030"/>
    <cellStyle name="Comma 5 3 6 2 3" xfId="33029"/>
    <cellStyle name="Comma 5 3 6 3" xfId="2836"/>
    <cellStyle name="Comma 5 3 6 3 2" xfId="33031"/>
    <cellStyle name="Comma 5 3 6 4" xfId="33028"/>
    <cellStyle name="Comma 5 3 7" xfId="2837"/>
    <cellStyle name="Comma 5 3 7 2" xfId="2838"/>
    <cellStyle name="Comma 5 3 7 2 2" xfId="2839"/>
    <cellStyle name="Comma 5 3 7 2 2 2" xfId="33034"/>
    <cellStyle name="Comma 5 3 7 2 3" xfId="33033"/>
    <cellStyle name="Comma 5 3 7 3" xfId="2840"/>
    <cellStyle name="Comma 5 3 7 3 2" xfId="33035"/>
    <cellStyle name="Comma 5 3 7 4" xfId="33032"/>
    <cellStyle name="Comma 5 3 8" xfId="2841"/>
    <cellStyle name="Comma 5 3 8 2" xfId="2842"/>
    <cellStyle name="Comma 5 3 8 2 2" xfId="2843"/>
    <cellStyle name="Comma 5 3 8 2 2 2" xfId="33038"/>
    <cellStyle name="Comma 5 3 8 2 3" xfId="33037"/>
    <cellStyle name="Comma 5 3 8 3" xfId="2844"/>
    <cellStyle name="Comma 5 3 8 3 2" xfId="33039"/>
    <cellStyle name="Comma 5 3 8 4" xfId="33036"/>
    <cellStyle name="Comma 5 3 9" xfId="2845"/>
    <cellStyle name="Comma 5 3 9 2" xfId="2846"/>
    <cellStyle name="Comma 5 3 9 2 2" xfId="2847"/>
    <cellStyle name="Comma 5 3 9 2 2 2" xfId="33042"/>
    <cellStyle name="Comma 5 3 9 2 3" xfId="33041"/>
    <cellStyle name="Comma 5 3 9 3" xfId="2848"/>
    <cellStyle name="Comma 5 3 9 3 2" xfId="33043"/>
    <cellStyle name="Comma 5 3 9 4" xfId="33040"/>
    <cellStyle name="Comma 5 4" xfId="695"/>
    <cellStyle name="Comma 5 4 10" xfId="2850"/>
    <cellStyle name="Comma 5 4 10 2" xfId="2851"/>
    <cellStyle name="Comma 5 4 10 2 2" xfId="33046"/>
    <cellStyle name="Comma 5 4 10 3" xfId="33045"/>
    <cellStyle name="Comma 5 4 11" xfId="2852"/>
    <cellStyle name="Comma 5 4 11 2" xfId="33047"/>
    <cellStyle name="Comma 5 4 12" xfId="2849"/>
    <cellStyle name="Comma 5 4 12 2" xfId="33044"/>
    <cellStyle name="Comma 5 4 13" xfId="30284"/>
    <cellStyle name="Comma 5 4 13 2" xfId="60383"/>
    <cellStyle name="Comma 5 4 14" xfId="30900"/>
    <cellStyle name="Comma 5 4 2" xfId="2853"/>
    <cellStyle name="Comma 5 4 2 2" xfId="2854"/>
    <cellStyle name="Comma 5 4 2 2 2" xfId="2855"/>
    <cellStyle name="Comma 5 4 2 2 2 2" xfId="2856"/>
    <cellStyle name="Comma 5 4 2 2 2 2 2" xfId="33051"/>
    <cellStyle name="Comma 5 4 2 2 2 3" xfId="33050"/>
    <cellStyle name="Comma 5 4 2 2 3" xfId="2857"/>
    <cellStyle name="Comma 5 4 2 2 3 2" xfId="33052"/>
    <cellStyle name="Comma 5 4 2 2 4" xfId="33049"/>
    <cellStyle name="Comma 5 4 2 3" xfId="2858"/>
    <cellStyle name="Comma 5 4 2 3 2" xfId="2859"/>
    <cellStyle name="Comma 5 4 2 3 2 2" xfId="2860"/>
    <cellStyle name="Comma 5 4 2 3 2 2 2" xfId="33055"/>
    <cellStyle name="Comma 5 4 2 3 2 3" xfId="33054"/>
    <cellStyle name="Comma 5 4 2 3 3" xfId="2861"/>
    <cellStyle name="Comma 5 4 2 3 3 2" xfId="33056"/>
    <cellStyle name="Comma 5 4 2 3 4" xfId="33053"/>
    <cellStyle name="Comma 5 4 2 4" xfId="2862"/>
    <cellStyle name="Comma 5 4 2 4 2" xfId="2863"/>
    <cellStyle name="Comma 5 4 2 4 2 2" xfId="2864"/>
    <cellStyle name="Comma 5 4 2 4 2 2 2" xfId="33059"/>
    <cellStyle name="Comma 5 4 2 4 2 3" xfId="33058"/>
    <cellStyle name="Comma 5 4 2 4 3" xfId="2865"/>
    <cellStyle name="Comma 5 4 2 4 3 2" xfId="33060"/>
    <cellStyle name="Comma 5 4 2 4 4" xfId="33057"/>
    <cellStyle name="Comma 5 4 2 5" xfId="2866"/>
    <cellStyle name="Comma 5 4 2 5 2" xfId="2867"/>
    <cellStyle name="Comma 5 4 2 5 2 2" xfId="33062"/>
    <cellStyle name="Comma 5 4 2 5 3" xfId="33061"/>
    <cellStyle name="Comma 5 4 2 6" xfId="2868"/>
    <cellStyle name="Comma 5 4 2 6 2" xfId="33063"/>
    <cellStyle name="Comma 5 4 2 7" xfId="33048"/>
    <cellStyle name="Comma 5 4 3" xfId="2869"/>
    <cellStyle name="Comma 5 4 3 2" xfId="2870"/>
    <cellStyle name="Comma 5 4 3 2 2" xfId="2871"/>
    <cellStyle name="Comma 5 4 3 2 2 2" xfId="2872"/>
    <cellStyle name="Comma 5 4 3 2 2 2 2" xfId="33067"/>
    <cellStyle name="Comma 5 4 3 2 2 3" xfId="33066"/>
    <cellStyle name="Comma 5 4 3 2 3" xfId="2873"/>
    <cellStyle name="Comma 5 4 3 2 3 2" xfId="33068"/>
    <cellStyle name="Comma 5 4 3 2 4" xfId="33065"/>
    <cellStyle name="Comma 5 4 3 3" xfId="2874"/>
    <cellStyle name="Comma 5 4 3 3 2" xfId="2875"/>
    <cellStyle name="Comma 5 4 3 3 2 2" xfId="2876"/>
    <cellStyle name="Comma 5 4 3 3 2 2 2" xfId="33071"/>
    <cellStyle name="Comma 5 4 3 3 2 3" xfId="33070"/>
    <cellStyle name="Comma 5 4 3 3 3" xfId="2877"/>
    <cellStyle name="Comma 5 4 3 3 3 2" xfId="33072"/>
    <cellStyle name="Comma 5 4 3 3 4" xfId="33069"/>
    <cellStyle name="Comma 5 4 3 4" xfId="2878"/>
    <cellStyle name="Comma 5 4 3 4 2" xfId="2879"/>
    <cellStyle name="Comma 5 4 3 4 2 2" xfId="2880"/>
    <cellStyle name="Comma 5 4 3 4 2 2 2" xfId="33075"/>
    <cellStyle name="Comma 5 4 3 4 2 3" xfId="33074"/>
    <cellStyle name="Comma 5 4 3 4 3" xfId="2881"/>
    <cellStyle name="Comma 5 4 3 4 3 2" xfId="33076"/>
    <cellStyle name="Comma 5 4 3 4 4" xfId="33073"/>
    <cellStyle name="Comma 5 4 3 5" xfId="2882"/>
    <cellStyle name="Comma 5 4 3 5 2" xfId="2883"/>
    <cellStyle name="Comma 5 4 3 5 2 2" xfId="33078"/>
    <cellStyle name="Comma 5 4 3 5 3" xfId="33077"/>
    <cellStyle name="Comma 5 4 3 6" xfId="2884"/>
    <cellStyle name="Comma 5 4 3 6 2" xfId="33079"/>
    <cellStyle name="Comma 5 4 3 7" xfId="33064"/>
    <cellStyle name="Comma 5 4 4" xfId="2885"/>
    <cellStyle name="Comma 5 4 4 2" xfId="2886"/>
    <cellStyle name="Comma 5 4 4 2 2" xfId="2887"/>
    <cellStyle name="Comma 5 4 4 2 2 2" xfId="2888"/>
    <cellStyle name="Comma 5 4 4 2 2 2 2" xfId="33083"/>
    <cellStyle name="Comma 5 4 4 2 2 3" xfId="33082"/>
    <cellStyle name="Comma 5 4 4 2 3" xfId="2889"/>
    <cellStyle name="Comma 5 4 4 2 3 2" xfId="33084"/>
    <cellStyle name="Comma 5 4 4 2 4" xfId="33081"/>
    <cellStyle name="Comma 5 4 4 3" xfId="2890"/>
    <cellStyle name="Comma 5 4 4 3 2" xfId="2891"/>
    <cellStyle name="Comma 5 4 4 3 2 2" xfId="2892"/>
    <cellStyle name="Comma 5 4 4 3 2 2 2" xfId="33087"/>
    <cellStyle name="Comma 5 4 4 3 2 3" xfId="33086"/>
    <cellStyle name="Comma 5 4 4 3 3" xfId="2893"/>
    <cellStyle name="Comma 5 4 4 3 3 2" xfId="33088"/>
    <cellStyle name="Comma 5 4 4 3 4" xfId="33085"/>
    <cellStyle name="Comma 5 4 4 4" xfId="2894"/>
    <cellStyle name="Comma 5 4 4 4 2" xfId="2895"/>
    <cellStyle name="Comma 5 4 4 4 2 2" xfId="33090"/>
    <cellStyle name="Comma 5 4 4 4 3" xfId="33089"/>
    <cellStyle name="Comma 5 4 4 5" xfId="2896"/>
    <cellStyle name="Comma 5 4 4 5 2" xfId="33091"/>
    <cellStyle name="Comma 5 4 4 6" xfId="33080"/>
    <cellStyle name="Comma 5 4 5" xfId="2897"/>
    <cellStyle name="Comma 5 4 5 2" xfId="2898"/>
    <cellStyle name="Comma 5 4 5 2 2" xfId="2899"/>
    <cellStyle name="Comma 5 4 5 2 2 2" xfId="33094"/>
    <cellStyle name="Comma 5 4 5 2 3" xfId="33093"/>
    <cellStyle name="Comma 5 4 5 3" xfId="2900"/>
    <cellStyle name="Comma 5 4 5 3 2" xfId="33095"/>
    <cellStyle name="Comma 5 4 5 4" xfId="33092"/>
    <cellStyle name="Comma 5 4 6" xfId="2901"/>
    <cellStyle name="Comma 5 4 6 2" xfId="2902"/>
    <cellStyle name="Comma 5 4 6 2 2" xfId="2903"/>
    <cellStyle name="Comma 5 4 6 2 2 2" xfId="33098"/>
    <cellStyle name="Comma 5 4 6 2 3" xfId="33097"/>
    <cellStyle name="Comma 5 4 6 3" xfId="2904"/>
    <cellStyle name="Comma 5 4 6 3 2" xfId="33099"/>
    <cellStyle name="Comma 5 4 6 4" xfId="33096"/>
    <cellStyle name="Comma 5 4 7" xfId="2905"/>
    <cellStyle name="Comma 5 4 7 2" xfId="2906"/>
    <cellStyle name="Comma 5 4 7 2 2" xfId="2907"/>
    <cellStyle name="Comma 5 4 7 2 2 2" xfId="33102"/>
    <cellStyle name="Comma 5 4 7 2 3" xfId="33101"/>
    <cellStyle name="Comma 5 4 7 3" xfId="2908"/>
    <cellStyle name="Comma 5 4 7 3 2" xfId="33103"/>
    <cellStyle name="Comma 5 4 7 4" xfId="33100"/>
    <cellStyle name="Comma 5 4 8" xfId="2909"/>
    <cellStyle name="Comma 5 4 8 2" xfId="2910"/>
    <cellStyle name="Comma 5 4 8 2 2" xfId="2911"/>
    <cellStyle name="Comma 5 4 8 2 2 2" xfId="33106"/>
    <cellStyle name="Comma 5 4 8 2 3" xfId="33105"/>
    <cellStyle name="Comma 5 4 8 3" xfId="2912"/>
    <cellStyle name="Comma 5 4 8 3 2" xfId="33107"/>
    <cellStyle name="Comma 5 4 8 4" xfId="33104"/>
    <cellStyle name="Comma 5 4 9" xfId="2913"/>
    <cellStyle name="Comma 5 4 9 2" xfId="2914"/>
    <cellStyle name="Comma 5 4 9 2 2" xfId="2915"/>
    <cellStyle name="Comma 5 4 9 2 2 2" xfId="33110"/>
    <cellStyle name="Comma 5 4 9 2 3" xfId="33109"/>
    <cellStyle name="Comma 5 4 9 3" xfId="2916"/>
    <cellStyle name="Comma 5 4 9 3 2" xfId="33111"/>
    <cellStyle name="Comma 5 4 9 4" xfId="33108"/>
    <cellStyle name="Comma 5 5" xfId="2917"/>
    <cellStyle name="Comma 5 5 2" xfId="2918"/>
    <cellStyle name="Comma 5 5 2 2" xfId="2919"/>
    <cellStyle name="Comma 5 5 2 2 2" xfId="2920"/>
    <cellStyle name="Comma 5 5 2 2 2 2" xfId="33115"/>
    <cellStyle name="Comma 5 5 2 2 3" xfId="33114"/>
    <cellStyle name="Comma 5 5 2 3" xfId="2921"/>
    <cellStyle name="Comma 5 5 2 3 2" xfId="33116"/>
    <cellStyle name="Comma 5 5 2 4" xfId="33113"/>
    <cellStyle name="Comma 5 5 3" xfId="2922"/>
    <cellStyle name="Comma 5 5 3 2" xfId="2923"/>
    <cellStyle name="Comma 5 5 3 2 2" xfId="2924"/>
    <cellStyle name="Comma 5 5 3 2 2 2" xfId="33119"/>
    <cellStyle name="Comma 5 5 3 2 3" xfId="33118"/>
    <cellStyle name="Comma 5 5 3 3" xfId="2925"/>
    <cellStyle name="Comma 5 5 3 3 2" xfId="33120"/>
    <cellStyle name="Comma 5 5 3 4" xfId="33117"/>
    <cellStyle name="Comma 5 5 4" xfId="2926"/>
    <cellStyle name="Comma 5 5 4 2" xfId="2927"/>
    <cellStyle name="Comma 5 5 4 2 2" xfId="2928"/>
    <cellStyle name="Comma 5 5 4 2 2 2" xfId="33123"/>
    <cellStyle name="Comma 5 5 4 2 3" xfId="33122"/>
    <cellStyle name="Comma 5 5 4 3" xfId="2929"/>
    <cellStyle name="Comma 5 5 4 3 2" xfId="33124"/>
    <cellStyle name="Comma 5 5 4 4" xfId="33121"/>
    <cellStyle name="Comma 5 5 5" xfId="2930"/>
    <cellStyle name="Comma 5 5 5 2" xfId="2931"/>
    <cellStyle name="Comma 5 5 5 2 2" xfId="33126"/>
    <cellStyle name="Comma 5 5 5 3" xfId="33125"/>
    <cellStyle name="Comma 5 5 6" xfId="2932"/>
    <cellStyle name="Comma 5 5 6 2" xfId="33127"/>
    <cellStyle name="Comma 5 5 7" xfId="33112"/>
    <cellStyle name="Comma 5 6" xfId="2933"/>
    <cellStyle name="Comma 5 6 2" xfId="2934"/>
    <cellStyle name="Comma 5 6 2 2" xfId="2935"/>
    <cellStyle name="Comma 5 6 2 2 2" xfId="2936"/>
    <cellStyle name="Comma 5 6 2 2 2 2" xfId="33131"/>
    <cellStyle name="Comma 5 6 2 2 3" xfId="33130"/>
    <cellStyle name="Comma 5 6 2 3" xfId="2937"/>
    <cellStyle name="Comma 5 6 2 3 2" xfId="33132"/>
    <cellStyle name="Comma 5 6 2 4" xfId="33129"/>
    <cellStyle name="Comma 5 6 3" xfId="2938"/>
    <cellStyle name="Comma 5 6 3 2" xfId="2939"/>
    <cellStyle name="Comma 5 6 3 2 2" xfId="2940"/>
    <cellStyle name="Comma 5 6 3 2 2 2" xfId="33135"/>
    <cellStyle name="Comma 5 6 3 2 3" xfId="33134"/>
    <cellStyle name="Comma 5 6 3 3" xfId="2941"/>
    <cellStyle name="Comma 5 6 3 3 2" xfId="33136"/>
    <cellStyle name="Comma 5 6 3 4" xfId="33133"/>
    <cellStyle name="Comma 5 6 4" xfId="2942"/>
    <cellStyle name="Comma 5 6 4 2" xfId="2943"/>
    <cellStyle name="Comma 5 6 4 2 2" xfId="2944"/>
    <cellStyle name="Comma 5 6 4 2 2 2" xfId="33139"/>
    <cellStyle name="Comma 5 6 4 2 3" xfId="33138"/>
    <cellStyle name="Comma 5 6 4 3" xfId="2945"/>
    <cellStyle name="Comma 5 6 4 3 2" xfId="33140"/>
    <cellStyle name="Comma 5 6 4 4" xfId="33137"/>
    <cellStyle name="Comma 5 6 5" xfId="2946"/>
    <cellStyle name="Comma 5 6 5 2" xfId="2947"/>
    <cellStyle name="Comma 5 6 5 2 2" xfId="33142"/>
    <cellStyle name="Comma 5 6 5 3" xfId="33141"/>
    <cellStyle name="Comma 5 6 6" xfId="2948"/>
    <cellStyle name="Comma 5 6 6 2" xfId="33143"/>
    <cellStyle name="Comma 5 6 7" xfId="33128"/>
    <cellStyle name="Comma 5 7" xfId="2949"/>
    <cellStyle name="Comma 5 7 2" xfId="2950"/>
    <cellStyle name="Comma 5 7 2 2" xfId="2951"/>
    <cellStyle name="Comma 5 7 2 2 2" xfId="2952"/>
    <cellStyle name="Comma 5 7 2 2 2 2" xfId="33147"/>
    <cellStyle name="Comma 5 7 2 2 3" xfId="33146"/>
    <cellStyle name="Comma 5 7 2 3" xfId="2953"/>
    <cellStyle name="Comma 5 7 2 3 2" xfId="33148"/>
    <cellStyle name="Comma 5 7 2 4" xfId="33145"/>
    <cellStyle name="Comma 5 7 3" xfId="2954"/>
    <cellStyle name="Comma 5 7 3 2" xfId="2955"/>
    <cellStyle name="Comma 5 7 3 2 2" xfId="2956"/>
    <cellStyle name="Comma 5 7 3 2 2 2" xfId="33151"/>
    <cellStyle name="Comma 5 7 3 2 3" xfId="33150"/>
    <cellStyle name="Comma 5 7 3 3" xfId="2957"/>
    <cellStyle name="Comma 5 7 3 3 2" xfId="33152"/>
    <cellStyle name="Comma 5 7 3 4" xfId="33149"/>
    <cellStyle name="Comma 5 7 4" xfId="2958"/>
    <cellStyle name="Comma 5 7 4 2" xfId="2959"/>
    <cellStyle name="Comma 5 7 4 2 2" xfId="33154"/>
    <cellStyle name="Comma 5 7 4 3" xfId="33153"/>
    <cellStyle name="Comma 5 7 5" xfId="2960"/>
    <cellStyle name="Comma 5 7 5 2" xfId="33155"/>
    <cellStyle name="Comma 5 7 6" xfId="33144"/>
    <cellStyle name="Comma 5 8" xfId="2961"/>
    <cellStyle name="Comma 5 8 2" xfId="2962"/>
    <cellStyle name="Comma 5 8 2 2" xfId="2963"/>
    <cellStyle name="Comma 5 8 2 2 2" xfId="33158"/>
    <cellStyle name="Comma 5 8 2 3" xfId="33157"/>
    <cellStyle name="Comma 5 8 3" xfId="2964"/>
    <cellStyle name="Comma 5 8 3 2" xfId="33159"/>
    <cellStyle name="Comma 5 8 4" xfId="33156"/>
    <cellStyle name="Comma 5 9" xfId="2965"/>
    <cellStyle name="Comma 5 9 2" xfId="2966"/>
    <cellStyle name="Comma 5 9 2 2" xfId="2967"/>
    <cellStyle name="Comma 5 9 2 2 2" xfId="33162"/>
    <cellStyle name="Comma 5 9 2 3" xfId="33161"/>
    <cellStyle name="Comma 5 9 3" xfId="2968"/>
    <cellStyle name="Comma 5 9 3 2" xfId="33163"/>
    <cellStyle name="Comma 5 9 4" xfId="33160"/>
    <cellStyle name="Comma 6" xfId="150"/>
    <cellStyle name="Comma 6 10" xfId="2970"/>
    <cellStyle name="Comma 6 10 2" xfId="2971"/>
    <cellStyle name="Comma 6 10 2 2" xfId="2972"/>
    <cellStyle name="Comma 6 10 2 2 2" xfId="33167"/>
    <cellStyle name="Comma 6 10 2 3" xfId="33166"/>
    <cellStyle name="Comma 6 10 3" xfId="2973"/>
    <cellStyle name="Comma 6 10 3 2" xfId="33168"/>
    <cellStyle name="Comma 6 10 4" xfId="33165"/>
    <cellStyle name="Comma 6 11" xfId="2974"/>
    <cellStyle name="Comma 6 11 2" xfId="2975"/>
    <cellStyle name="Comma 6 11 2 2" xfId="33170"/>
    <cellStyle name="Comma 6 11 3" xfId="33169"/>
    <cellStyle name="Comma 6 12" xfId="2976"/>
    <cellStyle name="Comma 6 12 2" xfId="33171"/>
    <cellStyle name="Comma 6 13" xfId="2977"/>
    <cellStyle name="Comma 6 13 2" xfId="33172"/>
    <cellStyle name="Comma 6 14" xfId="2969"/>
    <cellStyle name="Comma 6 14 2" xfId="33164"/>
    <cellStyle name="Comma 6 2" xfId="2978"/>
    <cellStyle name="Comma 6 2 2" xfId="2979"/>
    <cellStyle name="Comma 6 2 2 2" xfId="2980"/>
    <cellStyle name="Comma 6 2 2 2 2" xfId="2981"/>
    <cellStyle name="Comma 6 2 2 2 2 2" xfId="33176"/>
    <cellStyle name="Comma 6 2 2 2 3" xfId="33175"/>
    <cellStyle name="Comma 6 2 2 3" xfId="2982"/>
    <cellStyle name="Comma 6 2 2 3 2" xfId="33177"/>
    <cellStyle name="Comma 6 2 2 4" xfId="33174"/>
    <cellStyle name="Comma 6 2 3" xfId="2983"/>
    <cellStyle name="Comma 6 2 3 2" xfId="2984"/>
    <cellStyle name="Comma 6 2 3 2 2" xfId="2985"/>
    <cellStyle name="Comma 6 2 3 2 2 2" xfId="33180"/>
    <cellStyle name="Comma 6 2 3 2 3" xfId="33179"/>
    <cellStyle name="Comma 6 2 3 3" xfId="2986"/>
    <cellStyle name="Comma 6 2 3 3 2" xfId="33181"/>
    <cellStyle name="Comma 6 2 3 4" xfId="33178"/>
    <cellStyle name="Comma 6 2 4" xfId="2987"/>
    <cellStyle name="Comma 6 2 4 2" xfId="2988"/>
    <cellStyle name="Comma 6 2 4 2 2" xfId="2989"/>
    <cellStyle name="Comma 6 2 4 2 2 2" xfId="33184"/>
    <cellStyle name="Comma 6 2 4 2 3" xfId="33183"/>
    <cellStyle name="Comma 6 2 4 3" xfId="2990"/>
    <cellStyle name="Comma 6 2 4 3 2" xfId="33185"/>
    <cellStyle name="Comma 6 2 4 4" xfId="33182"/>
    <cellStyle name="Comma 6 2 5" xfId="2991"/>
    <cellStyle name="Comma 6 2 5 2" xfId="2992"/>
    <cellStyle name="Comma 6 2 5 2 2" xfId="33187"/>
    <cellStyle name="Comma 6 2 5 3" xfId="33186"/>
    <cellStyle name="Comma 6 2 6" xfId="2993"/>
    <cellStyle name="Comma 6 2 6 2" xfId="33188"/>
    <cellStyle name="Comma 6 2 7" xfId="33173"/>
    <cellStyle name="Comma 6 3" xfId="2994"/>
    <cellStyle name="Comma 6 3 2" xfId="2995"/>
    <cellStyle name="Comma 6 3 2 2" xfId="2996"/>
    <cellStyle name="Comma 6 3 2 2 2" xfId="2997"/>
    <cellStyle name="Comma 6 3 2 2 2 2" xfId="33192"/>
    <cellStyle name="Comma 6 3 2 2 3" xfId="33191"/>
    <cellStyle name="Comma 6 3 2 3" xfId="2998"/>
    <cellStyle name="Comma 6 3 2 3 2" xfId="33193"/>
    <cellStyle name="Comma 6 3 2 4" xfId="33190"/>
    <cellStyle name="Comma 6 3 3" xfId="2999"/>
    <cellStyle name="Comma 6 3 3 2" xfId="3000"/>
    <cellStyle name="Comma 6 3 3 2 2" xfId="3001"/>
    <cellStyle name="Comma 6 3 3 2 2 2" xfId="33196"/>
    <cellStyle name="Comma 6 3 3 2 3" xfId="33195"/>
    <cellStyle name="Comma 6 3 3 3" xfId="3002"/>
    <cellStyle name="Comma 6 3 3 3 2" xfId="33197"/>
    <cellStyle name="Comma 6 3 3 4" xfId="33194"/>
    <cellStyle name="Comma 6 3 4" xfId="3003"/>
    <cellStyle name="Comma 6 3 4 2" xfId="3004"/>
    <cellStyle name="Comma 6 3 4 2 2" xfId="3005"/>
    <cellStyle name="Comma 6 3 4 2 2 2" xfId="33200"/>
    <cellStyle name="Comma 6 3 4 2 3" xfId="33199"/>
    <cellStyle name="Comma 6 3 4 3" xfId="3006"/>
    <cellStyle name="Comma 6 3 4 3 2" xfId="33201"/>
    <cellStyle name="Comma 6 3 4 4" xfId="33198"/>
    <cellStyle name="Comma 6 3 5" xfId="3007"/>
    <cellStyle name="Comma 6 3 5 2" xfId="3008"/>
    <cellStyle name="Comma 6 3 5 2 2" xfId="33203"/>
    <cellStyle name="Comma 6 3 5 3" xfId="33202"/>
    <cellStyle name="Comma 6 3 6" xfId="3009"/>
    <cellStyle name="Comma 6 3 6 2" xfId="33204"/>
    <cellStyle name="Comma 6 3 7" xfId="33189"/>
    <cellStyle name="Comma 6 4" xfId="3010"/>
    <cellStyle name="Comma 6 4 2" xfId="3011"/>
    <cellStyle name="Comma 6 4 2 2" xfId="3012"/>
    <cellStyle name="Comma 6 4 2 2 2" xfId="3013"/>
    <cellStyle name="Comma 6 4 2 2 2 2" xfId="33208"/>
    <cellStyle name="Comma 6 4 2 2 3" xfId="33207"/>
    <cellStyle name="Comma 6 4 2 3" xfId="3014"/>
    <cellStyle name="Comma 6 4 2 3 2" xfId="33209"/>
    <cellStyle name="Comma 6 4 2 4" xfId="33206"/>
    <cellStyle name="Comma 6 4 3" xfId="3015"/>
    <cellStyle name="Comma 6 4 3 2" xfId="3016"/>
    <cellStyle name="Comma 6 4 3 2 2" xfId="3017"/>
    <cellStyle name="Comma 6 4 3 2 2 2" xfId="33212"/>
    <cellStyle name="Comma 6 4 3 2 3" xfId="33211"/>
    <cellStyle name="Comma 6 4 3 3" xfId="3018"/>
    <cellStyle name="Comma 6 4 3 3 2" xfId="33213"/>
    <cellStyle name="Comma 6 4 3 4" xfId="33210"/>
    <cellStyle name="Comma 6 4 4" xfId="3019"/>
    <cellStyle name="Comma 6 4 4 2" xfId="3020"/>
    <cellStyle name="Comma 6 4 4 2 2" xfId="3021"/>
    <cellStyle name="Comma 6 4 4 2 2 2" xfId="33216"/>
    <cellStyle name="Comma 6 4 4 2 3" xfId="33215"/>
    <cellStyle name="Comma 6 4 4 3" xfId="3022"/>
    <cellStyle name="Comma 6 4 4 3 2" xfId="33217"/>
    <cellStyle name="Comma 6 4 4 4" xfId="33214"/>
    <cellStyle name="Comma 6 4 5" xfId="3023"/>
    <cellStyle name="Comma 6 4 5 2" xfId="3024"/>
    <cellStyle name="Comma 6 4 5 2 2" xfId="33219"/>
    <cellStyle name="Comma 6 4 5 3" xfId="33218"/>
    <cellStyle name="Comma 6 4 6" xfId="3025"/>
    <cellStyle name="Comma 6 4 6 2" xfId="33220"/>
    <cellStyle name="Comma 6 4 7" xfId="33205"/>
    <cellStyle name="Comma 6 5" xfId="3026"/>
    <cellStyle name="Comma 6 5 2" xfId="3027"/>
    <cellStyle name="Comma 6 5 2 2" xfId="3028"/>
    <cellStyle name="Comma 6 5 2 2 2" xfId="3029"/>
    <cellStyle name="Comma 6 5 2 2 2 2" xfId="33224"/>
    <cellStyle name="Comma 6 5 2 2 3" xfId="33223"/>
    <cellStyle name="Comma 6 5 2 3" xfId="3030"/>
    <cellStyle name="Comma 6 5 2 3 2" xfId="33225"/>
    <cellStyle name="Comma 6 5 2 4" xfId="33222"/>
    <cellStyle name="Comma 6 5 3" xfId="3031"/>
    <cellStyle name="Comma 6 5 3 2" xfId="3032"/>
    <cellStyle name="Comma 6 5 3 2 2" xfId="3033"/>
    <cellStyle name="Comma 6 5 3 2 2 2" xfId="33228"/>
    <cellStyle name="Comma 6 5 3 2 3" xfId="33227"/>
    <cellStyle name="Comma 6 5 3 3" xfId="3034"/>
    <cellStyle name="Comma 6 5 3 3 2" xfId="33229"/>
    <cellStyle name="Comma 6 5 3 4" xfId="33226"/>
    <cellStyle name="Comma 6 5 4" xfId="3035"/>
    <cellStyle name="Comma 6 5 4 2" xfId="3036"/>
    <cellStyle name="Comma 6 5 4 2 2" xfId="33231"/>
    <cellStyle name="Comma 6 5 4 3" xfId="33230"/>
    <cellStyle name="Comma 6 5 5" xfId="3037"/>
    <cellStyle name="Comma 6 5 5 2" xfId="33232"/>
    <cellStyle name="Comma 6 5 6" xfId="33221"/>
    <cellStyle name="Comma 6 6" xfId="3038"/>
    <cellStyle name="Comma 6 6 2" xfId="3039"/>
    <cellStyle name="Comma 6 6 2 2" xfId="3040"/>
    <cellStyle name="Comma 6 6 2 2 2" xfId="33235"/>
    <cellStyle name="Comma 6 6 2 3" xfId="33234"/>
    <cellStyle name="Comma 6 6 3" xfId="3041"/>
    <cellStyle name="Comma 6 6 3 2" xfId="33236"/>
    <cellStyle name="Comma 6 6 4" xfId="33233"/>
    <cellStyle name="Comma 6 7" xfId="3042"/>
    <cellStyle name="Comma 6 7 2" xfId="3043"/>
    <cellStyle name="Comma 6 7 2 2" xfId="3044"/>
    <cellStyle name="Comma 6 7 2 2 2" xfId="33239"/>
    <cellStyle name="Comma 6 7 2 3" xfId="33238"/>
    <cellStyle name="Comma 6 7 3" xfId="3045"/>
    <cellStyle name="Comma 6 7 3 2" xfId="33240"/>
    <cellStyle name="Comma 6 7 4" xfId="33237"/>
    <cellStyle name="Comma 6 8" xfId="3046"/>
    <cellStyle name="Comma 6 8 2" xfId="3047"/>
    <cellStyle name="Comma 6 8 2 2" xfId="3048"/>
    <cellStyle name="Comma 6 8 2 2 2" xfId="33243"/>
    <cellStyle name="Comma 6 8 2 3" xfId="33242"/>
    <cellStyle name="Comma 6 8 3" xfId="3049"/>
    <cellStyle name="Comma 6 8 3 2" xfId="33244"/>
    <cellStyle name="Comma 6 8 4" xfId="33241"/>
    <cellStyle name="Comma 6 9" xfId="3050"/>
    <cellStyle name="Comma 6 9 2" xfId="3051"/>
    <cellStyle name="Comma 6 9 2 2" xfId="3052"/>
    <cellStyle name="Comma 6 9 2 2 2" xfId="33247"/>
    <cellStyle name="Comma 6 9 2 3" xfId="33246"/>
    <cellStyle name="Comma 6 9 3" xfId="3053"/>
    <cellStyle name="Comma 6 9 3 2" xfId="33248"/>
    <cellStyle name="Comma 6 9 4" xfId="33245"/>
    <cellStyle name="Comma 7" xfId="151"/>
    <cellStyle name="Comma 7 10" xfId="3055"/>
    <cellStyle name="Comma 7 10 2" xfId="3056"/>
    <cellStyle name="Comma 7 10 2 2" xfId="33251"/>
    <cellStyle name="Comma 7 10 3" xfId="33250"/>
    <cellStyle name="Comma 7 11" xfId="3057"/>
    <cellStyle name="Comma 7 11 2" xfId="33252"/>
    <cellStyle name="Comma 7 12" xfId="3054"/>
    <cellStyle name="Comma 7 12 2" xfId="33249"/>
    <cellStyle name="Comma 7 2" xfId="3058"/>
    <cellStyle name="Comma 7 2 2" xfId="3059"/>
    <cellStyle name="Comma 7 2 2 2" xfId="3060"/>
    <cellStyle name="Comma 7 2 2 2 2" xfId="3061"/>
    <cellStyle name="Comma 7 2 2 2 2 2" xfId="33256"/>
    <cellStyle name="Comma 7 2 2 2 3" xfId="33255"/>
    <cellStyle name="Comma 7 2 2 3" xfId="3062"/>
    <cellStyle name="Comma 7 2 2 3 2" xfId="33257"/>
    <cellStyle name="Comma 7 2 2 4" xfId="33254"/>
    <cellStyle name="Comma 7 2 3" xfId="3063"/>
    <cellStyle name="Comma 7 2 3 2" xfId="3064"/>
    <cellStyle name="Comma 7 2 3 2 2" xfId="3065"/>
    <cellStyle name="Comma 7 2 3 2 2 2" xfId="33260"/>
    <cellStyle name="Comma 7 2 3 2 3" xfId="33259"/>
    <cellStyle name="Comma 7 2 3 3" xfId="3066"/>
    <cellStyle name="Comma 7 2 3 3 2" xfId="33261"/>
    <cellStyle name="Comma 7 2 3 4" xfId="33258"/>
    <cellStyle name="Comma 7 2 4" xfId="3067"/>
    <cellStyle name="Comma 7 2 4 2" xfId="3068"/>
    <cellStyle name="Comma 7 2 4 2 2" xfId="3069"/>
    <cellStyle name="Comma 7 2 4 2 2 2" xfId="33264"/>
    <cellStyle name="Comma 7 2 4 2 3" xfId="33263"/>
    <cellStyle name="Comma 7 2 4 3" xfId="3070"/>
    <cellStyle name="Comma 7 2 4 3 2" xfId="33265"/>
    <cellStyle name="Comma 7 2 4 4" xfId="33262"/>
    <cellStyle name="Comma 7 2 5" xfId="3071"/>
    <cellStyle name="Comma 7 2 5 2" xfId="3072"/>
    <cellStyle name="Comma 7 2 5 2 2" xfId="33267"/>
    <cellStyle name="Comma 7 2 5 3" xfId="33266"/>
    <cellStyle name="Comma 7 2 6" xfId="3073"/>
    <cellStyle name="Comma 7 2 6 2" xfId="33268"/>
    <cellStyle name="Comma 7 2 7" xfId="33253"/>
    <cellStyle name="Comma 7 3" xfId="3074"/>
    <cellStyle name="Comma 7 3 2" xfId="3075"/>
    <cellStyle name="Comma 7 3 2 2" xfId="3076"/>
    <cellStyle name="Comma 7 3 2 2 2" xfId="3077"/>
    <cellStyle name="Comma 7 3 2 2 2 2" xfId="33272"/>
    <cellStyle name="Comma 7 3 2 2 3" xfId="33271"/>
    <cellStyle name="Comma 7 3 2 3" xfId="3078"/>
    <cellStyle name="Comma 7 3 2 3 2" xfId="33273"/>
    <cellStyle name="Comma 7 3 2 4" xfId="33270"/>
    <cellStyle name="Comma 7 3 3" xfId="3079"/>
    <cellStyle name="Comma 7 3 3 2" xfId="3080"/>
    <cellStyle name="Comma 7 3 3 2 2" xfId="3081"/>
    <cellStyle name="Comma 7 3 3 2 2 2" xfId="33276"/>
    <cellStyle name="Comma 7 3 3 2 3" xfId="33275"/>
    <cellStyle name="Comma 7 3 3 3" xfId="3082"/>
    <cellStyle name="Comma 7 3 3 3 2" xfId="33277"/>
    <cellStyle name="Comma 7 3 3 4" xfId="33274"/>
    <cellStyle name="Comma 7 3 4" xfId="3083"/>
    <cellStyle name="Comma 7 3 4 2" xfId="3084"/>
    <cellStyle name="Comma 7 3 4 2 2" xfId="3085"/>
    <cellStyle name="Comma 7 3 4 2 2 2" xfId="33280"/>
    <cellStyle name="Comma 7 3 4 2 3" xfId="33279"/>
    <cellStyle name="Comma 7 3 4 3" xfId="3086"/>
    <cellStyle name="Comma 7 3 4 3 2" xfId="33281"/>
    <cellStyle name="Comma 7 3 4 4" xfId="33278"/>
    <cellStyle name="Comma 7 3 5" xfId="3087"/>
    <cellStyle name="Comma 7 3 5 2" xfId="3088"/>
    <cellStyle name="Comma 7 3 5 2 2" xfId="33283"/>
    <cellStyle name="Comma 7 3 5 3" xfId="33282"/>
    <cellStyle name="Comma 7 3 6" xfId="3089"/>
    <cellStyle name="Comma 7 3 6 2" xfId="33284"/>
    <cellStyle name="Comma 7 3 7" xfId="33269"/>
    <cellStyle name="Comma 7 4" xfId="3090"/>
    <cellStyle name="Comma 7 4 2" xfId="3091"/>
    <cellStyle name="Comma 7 4 2 2" xfId="3092"/>
    <cellStyle name="Comma 7 4 2 2 2" xfId="3093"/>
    <cellStyle name="Comma 7 4 2 2 2 2" xfId="33288"/>
    <cellStyle name="Comma 7 4 2 2 3" xfId="33287"/>
    <cellStyle name="Comma 7 4 2 3" xfId="3094"/>
    <cellStyle name="Comma 7 4 2 3 2" xfId="33289"/>
    <cellStyle name="Comma 7 4 2 4" xfId="33286"/>
    <cellStyle name="Comma 7 4 3" xfId="3095"/>
    <cellStyle name="Comma 7 4 3 2" xfId="3096"/>
    <cellStyle name="Comma 7 4 3 2 2" xfId="3097"/>
    <cellStyle name="Comma 7 4 3 2 2 2" xfId="33292"/>
    <cellStyle name="Comma 7 4 3 2 3" xfId="33291"/>
    <cellStyle name="Comma 7 4 3 3" xfId="3098"/>
    <cellStyle name="Comma 7 4 3 3 2" xfId="33293"/>
    <cellStyle name="Comma 7 4 3 4" xfId="33290"/>
    <cellStyle name="Comma 7 4 4" xfId="3099"/>
    <cellStyle name="Comma 7 4 4 2" xfId="3100"/>
    <cellStyle name="Comma 7 4 4 2 2" xfId="33295"/>
    <cellStyle name="Comma 7 4 4 3" xfId="33294"/>
    <cellStyle name="Comma 7 4 5" xfId="3101"/>
    <cellStyle name="Comma 7 4 5 2" xfId="33296"/>
    <cellStyle name="Comma 7 4 6" xfId="33285"/>
    <cellStyle name="Comma 7 5" xfId="3102"/>
    <cellStyle name="Comma 7 5 2" xfId="3103"/>
    <cellStyle name="Comma 7 5 2 2" xfId="3104"/>
    <cellStyle name="Comma 7 5 2 2 2" xfId="33299"/>
    <cellStyle name="Comma 7 5 2 3" xfId="33298"/>
    <cellStyle name="Comma 7 5 3" xfId="3105"/>
    <cellStyle name="Comma 7 5 3 2" xfId="33300"/>
    <cellStyle name="Comma 7 5 4" xfId="33297"/>
    <cellStyle name="Comma 7 6" xfId="3106"/>
    <cellStyle name="Comma 7 6 2" xfId="3107"/>
    <cellStyle name="Comma 7 6 2 2" xfId="3108"/>
    <cellStyle name="Comma 7 6 2 2 2" xfId="33303"/>
    <cellStyle name="Comma 7 6 2 3" xfId="33302"/>
    <cellStyle name="Comma 7 6 3" xfId="3109"/>
    <cellStyle name="Comma 7 6 3 2" xfId="33304"/>
    <cellStyle name="Comma 7 6 4" xfId="33301"/>
    <cellStyle name="Comma 7 7" xfId="3110"/>
    <cellStyle name="Comma 7 7 2" xfId="3111"/>
    <cellStyle name="Comma 7 7 2 2" xfId="3112"/>
    <cellStyle name="Comma 7 7 2 2 2" xfId="33307"/>
    <cellStyle name="Comma 7 7 2 3" xfId="33306"/>
    <cellStyle name="Comma 7 7 3" xfId="3113"/>
    <cellStyle name="Comma 7 7 3 2" xfId="33308"/>
    <cellStyle name="Comma 7 7 4" xfId="33305"/>
    <cellStyle name="Comma 7 8" xfId="3114"/>
    <cellStyle name="Comma 7 8 2" xfId="3115"/>
    <cellStyle name="Comma 7 8 2 2" xfId="3116"/>
    <cellStyle name="Comma 7 8 2 2 2" xfId="33311"/>
    <cellStyle name="Comma 7 8 2 3" xfId="33310"/>
    <cellStyle name="Comma 7 8 3" xfId="3117"/>
    <cellStyle name="Comma 7 8 3 2" xfId="33312"/>
    <cellStyle name="Comma 7 8 4" xfId="33309"/>
    <cellStyle name="Comma 7 9" xfId="3118"/>
    <cellStyle name="Comma 7 9 2" xfId="3119"/>
    <cellStyle name="Comma 7 9 2 2" xfId="3120"/>
    <cellStyle name="Comma 7 9 2 2 2" xfId="33315"/>
    <cellStyle name="Comma 7 9 2 3" xfId="33314"/>
    <cellStyle name="Comma 7 9 3" xfId="3121"/>
    <cellStyle name="Comma 7 9 3 2" xfId="33316"/>
    <cellStyle name="Comma 7 9 4" xfId="33313"/>
    <cellStyle name="Comma 8" xfId="152"/>
    <cellStyle name="Comma 8 2" xfId="3123"/>
    <cellStyle name="Comma 8 2 2" xfId="3124"/>
    <cellStyle name="Comma 8 2 2 2" xfId="3125"/>
    <cellStyle name="Comma 8 2 2 2 2" xfId="33320"/>
    <cellStyle name="Comma 8 2 2 3" xfId="33319"/>
    <cellStyle name="Comma 8 2 3" xfId="3126"/>
    <cellStyle name="Comma 8 2 3 2" xfId="33321"/>
    <cellStyle name="Comma 8 2 4" xfId="33318"/>
    <cellStyle name="Comma 8 3" xfId="3127"/>
    <cellStyle name="Comma 8 3 2" xfId="3128"/>
    <cellStyle name="Comma 8 3 2 2" xfId="3129"/>
    <cellStyle name="Comma 8 3 2 2 2" xfId="33324"/>
    <cellStyle name="Comma 8 3 2 3" xfId="33323"/>
    <cellStyle name="Comma 8 3 3" xfId="3130"/>
    <cellStyle name="Comma 8 3 3 2" xfId="33325"/>
    <cellStyle name="Comma 8 3 4" xfId="33322"/>
    <cellStyle name="Comma 8 4" xfId="3131"/>
    <cellStyle name="Comma 8 4 2" xfId="3132"/>
    <cellStyle name="Comma 8 4 2 2" xfId="3133"/>
    <cellStyle name="Comma 8 4 2 2 2" xfId="33328"/>
    <cellStyle name="Comma 8 4 2 3" xfId="33327"/>
    <cellStyle name="Comma 8 4 3" xfId="3134"/>
    <cellStyle name="Comma 8 4 3 2" xfId="33329"/>
    <cellStyle name="Comma 8 4 4" xfId="33326"/>
    <cellStyle name="Comma 8 5" xfId="3135"/>
    <cellStyle name="Comma 8 5 2" xfId="3136"/>
    <cellStyle name="Comma 8 5 2 2" xfId="33331"/>
    <cellStyle name="Comma 8 5 3" xfId="33330"/>
    <cellStyle name="Comma 8 6" xfId="3137"/>
    <cellStyle name="Comma 8 6 2" xfId="33332"/>
    <cellStyle name="Comma 8 7" xfId="3122"/>
    <cellStyle name="Comma 8 7 2" xfId="33317"/>
    <cellStyle name="Comma 9" xfId="153"/>
    <cellStyle name="Comma 9 2" xfId="3139"/>
    <cellStyle name="Comma 9 2 2" xfId="3140"/>
    <cellStyle name="Comma 9 2 2 2" xfId="3141"/>
    <cellStyle name="Comma 9 2 2 2 2" xfId="33336"/>
    <cellStyle name="Comma 9 2 2 3" xfId="33335"/>
    <cellStyle name="Comma 9 2 3" xfId="3142"/>
    <cellStyle name="Comma 9 2 3 2" xfId="33337"/>
    <cellStyle name="Comma 9 2 4" xfId="33334"/>
    <cellStyle name="Comma 9 3" xfId="3143"/>
    <cellStyle name="Comma 9 3 2" xfId="3144"/>
    <cellStyle name="Comma 9 3 2 2" xfId="3145"/>
    <cellStyle name="Comma 9 3 2 2 2" xfId="33340"/>
    <cellStyle name="Comma 9 3 2 3" xfId="33339"/>
    <cellStyle name="Comma 9 3 3" xfId="3146"/>
    <cellStyle name="Comma 9 3 3 2" xfId="33341"/>
    <cellStyle name="Comma 9 3 4" xfId="33338"/>
    <cellStyle name="Comma 9 4" xfId="3147"/>
    <cellStyle name="Comma 9 4 2" xfId="3148"/>
    <cellStyle name="Comma 9 4 2 2" xfId="3149"/>
    <cellStyle name="Comma 9 4 2 2 2" xfId="33344"/>
    <cellStyle name="Comma 9 4 2 3" xfId="33343"/>
    <cellStyle name="Comma 9 4 3" xfId="3150"/>
    <cellStyle name="Comma 9 4 3 2" xfId="33345"/>
    <cellStyle name="Comma 9 4 4" xfId="33342"/>
    <cellStyle name="Comma 9 5" xfId="3151"/>
    <cellStyle name="Comma 9 5 2" xfId="3152"/>
    <cellStyle name="Comma 9 5 2 2" xfId="33347"/>
    <cellStyle name="Comma 9 5 3" xfId="33346"/>
    <cellStyle name="Comma 9 6" xfId="3153"/>
    <cellStyle name="Comma 9 6 2" xfId="33348"/>
    <cellStyle name="Comma 9 7" xfId="3138"/>
    <cellStyle name="Comma 9 7 2" xfId="33333"/>
    <cellStyle name="Comma0" xfId="154"/>
    <cellStyle name="Comma0 - Modelo1" xfId="155"/>
    <cellStyle name="Comma0 - Style1" xfId="156"/>
    <cellStyle name="Comma1 - Modelo2" xfId="157"/>
    <cellStyle name="Comma1 - Style2" xfId="158"/>
    <cellStyle name="Comment" xfId="159"/>
    <cellStyle name="ContentsHyperlink" xfId="160"/>
    <cellStyle name="Currency [00]" xfId="161"/>
    <cellStyle name="Currency 10" xfId="162"/>
    <cellStyle name="Currency 11" xfId="163"/>
    <cellStyle name="Currency 12" xfId="674"/>
    <cellStyle name="Currency 12 2" xfId="30271"/>
    <cellStyle name="Currency 12 2 2" xfId="60370"/>
    <cellStyle name="Currency 12 3" xfId="30887"/>
    <cellStyle name="Currency 13" xfId="667"/>
    <cellStyle name="Currency 13 2" xfId="30269"/>
    <cellStyle name="Currency 13 2 2" xfId="60368"/>
    <cellStyle name="Currency 13 3" xfId="30885"/>
    <cellStyle name="Currency 14" xfId="664"/>
    <cellStyle name="Currency 14 2" xfId="30266"/>
    <cellStyle name="Currency 14 2 2" xfId="60365"/>
    <cellStyle name="Currency 14 3" xfId="30882"/>
    <cellStyle name="Currency 15" xfId="592"/>
    <cellStyle name="Currency 15 2" xfId="30214"/>
    <cellStyle name="Currency 15 2 2" xfId="60313"/>
    <cellStyle name="Currency 15 3" xfId="30830"/>
    <cellStyle name="Currency 16" xfId="666"/>
    <cellStyle name="Currency 16 2" xfId="30268"/>
    <cellStyle name="Currency 16 2 2" xfId="60367"/>
    <cellStyle name="Currency 16 3" xfId="30884"/>
    <cellStyle name="Currency 17" xfId="591"/>
    <cellStyle name="Currency 17 2" xfId="30213"/>
    <cellStyle name="Currency 17 2 2" xfId="60312"/>
    <cellStyle name="Currency 17 3" xfId="30829"/>
    <cellStyle name="Currency 18" xfId="586"/>
    <cellStyle name="Currency 18 2" xfId="30209"/>
    <cellStyle name="Currency 18 2 2" xfId="60308"/>
    <cellStyle name="Currency 18 3" xfId="30825"/>
    <cellStyle name="Currency 19" xfId="635"/>
    <cellStyle name="Currency 19 2" xfId="30238"/>
    <cellStyle name="Currency 19 2 2" xfId="60337"/>
    <cellStyle name="Currency 19 3" xfId="30854"/>
    <cellStyle name="Currency 2" xfId="164"/>
    <cellStyle name="Currency 2 2" xfId="669"/>
    <cellStyle name="Currency 2 3" xfId="618"/>
    <cellStyle name="Currency 2 3 2" xfId="3154"/>
    <cellStyle name="Currency 2 3 3" xfId="30233"/>
    <cellStyle name="Currency 2 3 3 2" xfId="60332"/>
    <cellStyle name="Currency 2 3 4" xfId="30352"/>
    <cellStyle name="Currency 2 3 4 2" xfId="60445"/>
    <cellStyle name="Currency 2 3 5" xfId="30849"/>
    <cellStyle name="Currency 2 4" xfId="3155"/>
    <cellStyle name="Currency 2 4 2" xfId="3156"/>
    <cellStyle name="Currency 2 4 2 2" xfId="3157"/>
    <cellStyle name="Currency 2 4 3" xfId="3158"/>
    <cellStyle name="Currency 2 4 3 2" xfId="3159"/>
    <cellStyle name="Currency 2 4 3 3" xfId="3160"/>
    <cellStyle name="Currency 20" xfId="680"/>
    <cellStyle name="Currency 20 2" xfId="30276"/>
    <cellStyle name="Currency 20 2 2" xfId="60375"/>
    <cellStyle name="Currency 20 3" xfId="30892"/>
    <cellStyle name="Currency 21" xfId="30141"/>
    <cellStyle name="Currency 21 2" xfId="30164"/>
    <cellStyle name="Currency 22" xfId="30146"/>
    <cellStyle name="Currency 22 2" xfId="30203"/>
    <cellStyle name="Currency 23" xfId="30323"/>
    <cellStyle name="Currency 24" xfId="30322"/>
    <cellStyle name="Currency 25" xfId="30149"/>
    <cellStyle name="Currency 25 2" xfId="60253"/>
    <cellStyle name="Currency 26" xfId="30327"/>
    <cellStyle name="Currency 26 2" xfId="60422"/>
    <cellStyle name="Currency 27" xfId="30346"/>
    <cellStyle name="Currency 27 2" xfId="60439"/>
    <cellStyle name="Currency 3" xfId="165"/>
    <cellStyle name="Currency 3 10" xfId="3162"/>
    <cellStyle name="Currency 3 10 2" xfId="3163"/>
    <cellStyle name="Currency 3 10 2 2" xfId="3164"/>
    <cellStyle name="Currency 3 10 2 2 2" xfId="33352"/>
    <cellStyle name="Currency 3 10 2 3" xfId="33351"/>
    <cellStyle name="Currency 3 10 3" xfId="3165"/>
    <cellStyle name="Currency 3 10 3 2" xfId="33353"/>
    <cellStyle name="Currency 3 10 4" xfId="33350"/>
    <cellStyle name="Currency 3 11" xfId="3166"/>
    <cellStyle name="Currency 3 11 2" xfId="3167"/>
    <cellStyle name="Currency 3 11 2 2" xfId="3168"/>
    <cellStyle name="Currency 3 11 2 2 2" xfId="33356"/>
    <cellStyle name="Currency 3 11 2 3" xfId="33355"/>
    <cellStyle name="Currency 3 11 3" xfId="3169"/>
    <cellStyle name="Currency 3 11 3 2" xfId="33357"/>
    <cellStyle name="Currency 3 11 4" xfId="33354"/>
    <cellStyle name="Currency 3 12" xfId="3170"/>
    <cellStyle name="Currency 3 12 2" xfId="3171"/>
    <cellStyle name="Currency 3 12 2 2" xfId="3172"/>
    <cellStyle name="Currency 3 12 2 2 2" xfId="33360"/>
    <cellStyle name="Currency 3 12 2 3" xfId="33359"/>
    <cellStyle name="Currency 3 12 3" xfId="3173"/>
    <cellStyle name="Currency 3 12 3 2" xfId="33361"/>
    <cellStyle name="Currency 3 12 4" xfId="33358"/>
    <cellStyle name="Currency 3 13" xfId="3174"/>
    <cellStyle name="Currency 3 13 2" xfId="3175"/>
    <cellStyle name="Currency 3 13 2 2" xfId="3176"/>
    <cellStyle name="Currency 3 13 2 2 2" xfId="33364"/>
    <cellStyle name="Currency 3 13 2 3" xfId="33363"/>
    <cellStyle name="Currency 3 13 3" xfId="3177"/>
    <cellStyle name="Currency 3 13 3 2" xfId="33365"/>
    <cellStyle name="Currency 3 13 4" xfId="33362"/>
    <cellStyle name="Currency 3 14" xfId="3178"/>
    <cellStyle name="Currency 3 14 2" xfId="3179"/>
    <cellStyle name="Currency 3 14 2 2" xfId="33367"/>
    <cellStyle name="Currency 3 14 3" xfId="33366"/>
    <cellStyle name="Currency 3 15" xfId="3180"/>
    <cellStyle name="Currency 3 15 2" xfId="33368"/>
    <cellStyle name="Currency 3 16" xfId="3181"/>
    <cellStyle name="Currency 3 16 2" xfId="33369"/>
    <cellStyle name="Currency 3 17" xfId="3161"/>
    <cellStyle name="Currency 3 17 2" xfId="33349"/>
    <cellStyle name="Currency 3 18" xfId="30171"/>
    <cellStyle name="Currency 3 18 2" xfId="60272"/>
    <cellStyle name="Currency 3 19" xfId="491"/>
    <cellStyle name="Currency 3 19 2" xfId="30732"/>
    <cellStyle name="Currency 3 2" xfId="166"/>
    <cellStyle name="Currency 3 2 10" xfId="3183"/>
    <cellStyle name="Currency 3 2 10 2" xfId="3184"/>
    <cellStyle name="Currency 3 2 10 2 2" xfId="3185"/>
    <cellStyle name="Currency 3 2 10 2 2 2" xfId="33373"/>
    <cellStyle name="Currency 3 2 10 2 3" xfId="33372"/>
    <cellStyle name="Currency 3 2 10 3" xfId="3186"/>
    <cellStyle name="Currency 3 2 10 3 2" xfId="33374"/>
    <cellStyle name="Currency 3 2 10 4" xfId="33371"/>
    <cellStyle name="Currency 3 2 11" xfId="3187"/>
    <cellStyle name="Currency 3 2 11 2" xfId="3188"/>
    <cellStyle name="Currency 3 2 11 2 2" xfId="3189"/>
    <cellStyle name="Currency 3 2 11 2 2 2" xfId="33377"/>
    <cellStyle name="Currency 3 2 11 2 3" xfId="33376"/>
    <cellStyle name="Currency 3 2 11 3" xfId="3190"/>
    <cellStyle name="Currency 3 2 11 3 2" xfId="33378"/>
    <cellStyle name="Currency 3 2 11 4" xfId="33375"/>
    <cellStyle name="Currency 3 2 12" xfId="3191"/>
    <cellStyle name="Currency 3 2 12 2" xfId="3192"/>
    <cellStyle name="Currency 3 2 12 2 2" xfId="3193"/>
    <cellStyle name="Currency 3 2 12 2 2 2" xfId="33381"/>
    <cellStyle name="Currency 3 2 12 2 3" xfId="33380"/>
    <cellStyle name="Currency 3 2 12 3" xfId="3194"/>
    <cellStyle name="Currency 3 2 12 3 2" xfId="33382"/>
    <cellStyle name="Currency 3 2 12 4" xfId="33379"/>
    <cellStyle name="Currency 3 2 13" xfId="3195"/>
    <cellStyle name="Currency 3 2 13 2" xfId="3196"/>
    <cellStyle name="Currency 3 2 13 2 2" xfId="33384"/>
    <cellStyle name="Currency 3 2 13 3" xfId="33383"/>
    <cellStyle name="Currency 3 2 14" xfId="3197"/>
    <cellStyle name="Currency 3 2 14 2" xfId="33385"/>
    <cellStyle name="Currency 3 2 15" xfId="3198"/>
    <cellStyle name="Currency 3 2 15 2" xfId="33386"/>
    <cellStyle name="Currency 3 2 16" xfId="3182"/>
    <cellStyle name="Currency 3 2 16 2" xfId="33370"/>
    <cellStyle name="Currency 3 2 17" xfId="30172"/>
    <cellStyle name="Currency 3 2 17 2" xfId="60273"/>
    <cellStyle name="Currency 3 2 18" xfId="492"/>
    <cellStyle name="Currency 3 2 18 2" xfId="30733"/>
    <cellStyle name="Currency 3 2 19" xfId="30637"/>
    <cellStyle name="Currency 3 2 2" xfId="597"/>
    <cellStyle name="Currency 3 2 2 10" xfId="3200"/>
    <cellStyle name="Currency 3 2 2 10 2" xfId="3201"/>
    <cellStyle name="Currency 3 2 2 10 2 2" xfId="3202"/>
    <cellStyle name="Currency 3 2 2 10 2 2 2" xfId="33390"/>
    <cellStyle name="Currency 3 2 2 10 2 3" xfId="33389"/>
    <cellStyle name="Currency 3 2 2 10 3" xfId="3203"/>
    <cellStyle name="Currency 3 2 2 10 3 2" xfId="33391"/>
    <cellStyle name="Currency 3 2 2 10 4" xfId="33388"/>
    <cellStyle name="Currency 3 2 2 11" xfId="3204"/>
    <cellStyle name="Currency 3 2 2 11 2" xfId="3205"/>
    <cellStyle name="Currency 3 2 2 11 2 2" xfId="3206"/>
    <cellStyle name="Currency 3 2 2 11 2 2 2" xfId="33394"/>
    <cellStyle name="Currency 3 2 2 11 2 3" xfId="33393"/>
    <cellStyle name="Currency 3 2 2 11 3" xfId="3207"/>
    <cellStyle name="Currency 3 2 2 11 3 2" xfId="33395"/>
    <cellStyle name="Currency 3 2 2 11 4" xfId="33392"/>
    <cellStyle name="Currency 3 2 2 12" xfId="3208"/>
    <cellStyle name="Currency 3 2 2 12 2" xfId="3209"/>
    <cellStyle name="Currency 3 2 2 12 2 2" xfId="33397"/>
    <cellStyle name="Currency 3 2 2 12 3" xfId="33396"/>
    <cellStyle name="Currency 3 2 2 13" xfId="3210"/>
    <cellStyle name="Currency 3 2 2 13 2" xfId="33398"/>
    <cellStyle name="Currency 3 2 2 14" xfId="3211"/>
    <cellStyle name="Currency 3 2 2 14 2" xfId="33399"/>
    <cellStyle name="Currency 3 2 2 15" xfId="3199"/>
    <cellStyle name="Currency 3 2 2 15 2" xfId="33387"/>
    <cellStyle name="Currency 3 2 2 16" xfId="30218"/>
    <cellStyle name="Currency 3 2 2 16 2" xfId="60317"/>
    <cellStyle name="Currency 3 2 2 17" xfId="30834"/>
    <cellStyle name="Currency 3 2 2 2" xfId="3212"/>
    <cellStyle name="Currency 3 2 2 2 10" xfId="3213"/>
    <cellStyle name="Currency 3 2 2 2 10 2" xfId="3214"/>
    <cellStyle name="Currency 3 2 2 2 10 2 2" xfId="3215"/>
    <cellStyle name="Currency 3 2 2 2 10 2 2 2" xfId="33403"/>
    <cellStyle name="Currency 3 2 2 2 10 2 3" xfId="33402"/>
    <cellStyle name="Currency 3 2 2 2 10 3" xfId="3216"/>
    <cellStyle name="Currency 3 2 2 2 10 3 2" xfId="33404"/>
    <cellStyle name="Currency 3 2 2 2 10 4" xfId="33401"/>
    <cellStyle name="Currency 3 2 2 2 11" xfId="3217"/>
    <cellStyle name="Currency 3 2 2 2 11 2" xfId="3218"/>
    <cellStyle name="Currency 3 2 2 2 11 2 2" xfId="33406"/>
    <cellStyle name="Currency 3 2 2 2 11 3" xfId="33405"/>
    <cellStyle name="Currency 3 2 2 2 12" xfId="3219"/>
    <cellStyle name="Currency 3 2 2 2 12 2" xfId="33407"/>
    <cellStyle name="Currency 3 2 2 2 13" xfId="3220"/>
    <cellStyle name="Currency 3 2 2 2 13 2" xfId="33408"/>
    <cellStyle name="Currency 3 2 2 2 14" xfId="33400"/>
    <cellStyle name="Currency 3 2 2 2 2" xfId="3221"/>
    <cellStyle name="Currency 3 2 2 2 2 10" xfId="3222"/>
    <cellStyle name="Currency 3 2 2 2 2 10 2" xfId="3223"/>
    <cellStyle name="Currency 3 2 2 2 2 10 2 2" xfId="33411"/>
    <cellStyle name="Currency 3 2 2 2 2 10 3" xfId="33410"/>
    <cellStyle name="Currency 3 2 2 2 2 11" xfId="3224"/>
    <cellStyle name="Currency 3 2 2 2 2 11 2" xfId="33412"/>
    <cellStyle name="Currency 3 2 2 2 2 12" xfId="33409"/>
    <cellStyle name="Currency 3 2 2 2 2 2" xfId="3225"/>
    <cellStyle name="Currency 3 2 2 2 2 2 2" xfId="3226"/>
    <cellStyle name="Currency 3 2 2 2 2 2 2 2" xfId="3227"/>
    <cellStyle name="Currency 3 2 2 2 2 2 2 2 2" xfId="3228"/>
    <cellStyle name="Currency 3 2 2 2 2 2 2 2 2 2" xfId="33416"/>
    <cellStyle name="Currency 3 2 2 2 2 2 2 2 3" xfId="33415"/>
    <cellStyle name="Currency 3 2 2 2 2 2 2 3" xfId="3229"/>
    <cellStyle name="Currency 3 2 2 2 2 2 2 3 2" xfId="33417"/>
    <cellStyle name="Currency 3 2 2 2 2 2 2 4" xfId="33414"/>
    <cellStyle name="Currency 3 2 2 2 2 2 3" xfId="3230"/>
    <cellStyle name="Currency 3 2 2 2 2 2 3 2" xfId="3231"/>
    <cellStyle name="Currency 3 2 2 2 2 2 3 2 2" xfId="3232"/>
    <cellStyle name="Currency 3 2 2 2 2 2 3 2 2 2" xfId="33420"/>
    <cellStyle name="Currency 3 2 2 2 2 2 3 2 3" xfId="33419"/>
    <cellStyle name="Currency 3 2 2 2 2 2 3 3" xfId="3233"/>
    <cellStyle name="Currency 3 2 2 2 2 2 3 3 2" xfId="33421"/>
    <cellStyle name="Currency 3 2 2 2 2 2 3 4" xfId="33418"/>
    <cellStyle name="Currency 3 2 2 2 2 2 4" xfId="3234"/>
    <cellStyle name="Currency 3 2 2 2 2 2 4 2" xfId="3235"/>
    <cellStyle name="Currency 3 2 2 2 2 2 4 2 2" xfId="3236"/>
    <cellStyle name="Currency 3 2 2 2 2 2 4 2 2 2" xfId="33424"/>
    <cellStyle name="Currency 3 2 2 2 2 2 4 2 3" xfId="33423"/>
    <cellStyle name="Currency 3 2 2 2 2 2 4 3" xfId="3237"/>
    <cellStyle name="Currency 3 2 2 2 2 2 4 3 2" xfId="33425"/>
    <cellStyle name="Currency 3 2 2 2 2 2 4 4" xfId="33422"/>
    <cellStyle name="Currency 3 2 2 2 2 2 5" xfId="3238"/>
    <cellStyle name="Currency 3 2 2 2 2 2 5 2" xfId="3239"/>
    <cellStyle name="Currency 3 2 2 2 2 2 5 2 2" xfId="33427"/>
    <cellStyle name="Currency 3 2 2 2 2 2 5 3" xfId="33426"/>
    <cellStyle name="Currency 3 2 2 2 2 2 6" xfId="3240"/>
    <cellStyle name="Currency 3 2 2 2 2 2 6 2" xfId="33428"/>
    <cellStyle name="Currency 3 2 2 2 2 2 7" xfId="33413"/>
    <cellStyle name="Currency 3 2 2 2 2 3" xfId="3241"/>
    <cellStyle name="Currency 3 2 2 2 2 3 2" xfId="3242"/>
    <cellStyle name="Currency 3 2 2 2 2 3 2 2" xfId="3243"/>
    <cellStyle name="Currency 3 2 2 2 2 3 2 2 2" xfId="3244"/>
    <cellStyle name="Currency 3 2 2 2 2 3 2 2 2 2" xfId="33432"/>
    <cellStyle name="Currency 3 2 2 2 2 3 2 2 3" xfId="33431"/>
    <cellStyle name="Currency 3 2 2 2 2 3 2 3" xfId="3245"/>
    <cellStyle name="Currency 3 2 2 2 2 3 2 3 2" xfId="33433"/>
    <cellStyle name="Currency 3 2 2 2 2 3 2 4" xfId="33430"/>
    <cellStyle name="Currency 3 2 2 2 2 3 3" xfId="3246"/>
    <cellStyle name="Currency 3 2 2 2 2 3 3 2" xfId="3247"/>
    <cellStyle name="Currency 3 2 2 2 2 3 3 2 2" xfId="3248"/>
    <cellStyle name="Currency 3 2 2 2 2 3 3 2 2 2" xfId="33436"/>
    <cellStyle name="Currency 3 2 2 2 2 3 3 2 3" xfId="33435"/>
    <cellStyle name="Currency 3 2 2 2 2 3 3 3" xfId="3249"/>
    <cellStyle name="Currency 3 2 2 2 2 3 3 3 2" xfId="33437"/>
    <cellStyle name="Currency 3 2 2 2 2 3 3 4" xfId="33434"/>
    <cellStyle name="Currency 3 2 2 2 2 3 4" xfId="3250"/>
    <cellStyle name="Currency 3 2 2 2 2 3 4 2" xfId="3251"/>
    <cellStyle name="Currency 3 2 2 2 2 3 4 2 2" xfId="3252"/>
    <cellStyle name="Currency 3 2 2 2 2 3 4 2 2 2" xfId="33440"/>
    <cellStyle name="Currency 3 2 2 2 2 3 4 2 3" xfId="33439"/>
    <cellStyle name="Currency 3 2 2 2 2 3 4 3" xfId="3253"/>
    <cellStyle name="Currency 3 2 2 2 2 3 4 3 2" xfId="33441"/>
    <cellStyle name="Currency 3 2 2 2 2 3 4 4" xfId="33438"/>
    <cellStyle name="Currency 3 2 2 2 2 3 5" xfId="3254"/>
    <cellStyle name="Currency 3 2 2 2 2 3 5 2" xfId="3255"/>
    <cellStyle name="Currency 3 2 2 2 2 3 5 2 2" xfId="33443"/>
    <cellStyle name="Currency 3 2 2 2 2 3 5 3" xfId="33442"/>
    <cellStyle name="Currency 3 2 2 2 2 3 6" xfId="3256"/>
    <cellStyle name="Currency 3 2 2 2 2 3 6 2" xfId="33444"/>
    <cellStyle name="Currency 3 2 2 2 2 3 7" xfId="33429"/>
    <cellStyle name="Currency 3 2 2 2 2 4" xfId="3257"/>
    <cellStyle name="Currency 3 2 2 2 2 4 2" xfId="3258"/>
    <cellStyle name="Currency 3 2 2 2 2 4 2 2" xfId="3259"/>
    <cellStyle name="Currency 3 2 2 2 2 4 2 2 2" xfId="3260"/>
    <cellStyle name="Currency 3 2 2 2 2 4 2 2 2 2" xfId="33448"/>
    <cellStyle name="Currency 3 2 2 2 2 4 2 2 3" xfId="33447"/>
    <cellStyle name="Currency 3 2 2 2 2 4 2 3" xfId="3261"/>
    <cellStyle name="Currency 3 2 2 2 2 4 2 3 2" xfId="33449"/>
    <cellStyle name="Currency 3 2 2 2 2 4 2 4" xfId="33446"/>
    <cellStyle name="Currency 3 2 2 2 2 4 3" xfId="3262"/>
    <cellStyle name="Currency 3 2 2 2 2 4 3 2" xfId="3263"/>
    <cellStyle name="Currency 3 2 2 2 2 4 3 2 2" xfId="3264"/>
    <cellStyle name="Currency 3 2 2 2 2 4 3 2 2 2" xfId="33452"/>
    <cellStyle name="Currency 3 2 2 2 2 4 3 2 3" xfId="33451"/>
    <cellStyle name="Currency 3 2 2 2 2 4 3 3" xfId="3265"/>
    <cellStyle name="Currency 3 2 2 2 2 4 3 3 2" xfId="33453"/>
    <cellStyle name="Currency 3 2 2 2 2 4 3 4" xfId="33450"/>
    <cellStyle name="Currency 3 2 2 2 2 4 4" xfId="3266"/>
    <cellStyle name="Currency 3 2 2 2 2 4 4 2" xfId="3267"/>
    <cellStyle name="Currency 3 2 2 2 2 4 4 2 2" xfId="33455"/>
    <cellStyle name="Currency 3 2 2 2 2 4 4 3" xfId="33454"/>
    <cellStyle name="Currency 3 2 2 2 2 4 5" xfId="3268"/>
    <cellStyle name="Currency 3 2 2 2 2 4 5 2" xfId="33456"/>
    <cellStyle name="Currency 3 2 2 2 2 4 6" xfId="33445"/>
    <cellStyle name="Currency 3 2 2 2 2 5" xfId="3269"/>
    <cellStyle name="Currency 3 2 2 2 2 5 2" xfId="3270"/>
    <cellStyle name="Currency 3 2 2 2 2 5 2 2" xfId="3271"/>
    <cellStyle name="Currency 3 2 2 2 2 5 2 2 2" xfId="33459"/>
    <cellStyle name="Currency 3 2 2 2 2 5 2 3" xfId="33458"/>
    <cellStyle name="Currency 3 2 2 2 2 5 3" xfId="3272"/>
    <cellStyle name="Currency 3 2 2 2 2 5 3 2" xfId="33460"/>
    <cellStyle name="Currency 3 2 2 2 2 5 4" xfId="33457"/>
    <cellStyle name="Currency 3 2 2 2 2 6" xfId="3273"/>
    <cellStyle name="Currency 3 2 2 2 2 6 2" xfId="3274"/>
    <cellStyle name="Currency 3 2 2 2 2 6 2 2" xfId="3275"/>
    <cellStyle name="Currency 3 2 2 2 2 6 2 2 2" xfId="33463"/>
    <cellStyle name="Currency 3 2 2 2 2 6 2 3" xfId="33462"/>
    <cellStyle name="Currency 3 2 2 2 2 6 3" xfId="3276"/>
    <cellStyle name="Currency 3 2 2 2 2 6 3 2" xfId="33464"/>
    <cellStyle name="Currency 3 2 2 2 2 6 4" xfId="33461"/>
    <cellStyle name="Currency 3 2 2 2 2 7" xfId="3277"/>
    <cellStyle name="Currency 3 2 2 2 2 7 2" xfId="3278"/>
    <cellStyle name="Currency 3 2 2 2 2 7 2 2" xfId="3279"/>
    <cellStyle name="Currency 3 2 2 2 2 7 2 2 2" xfId="33467"/>
    <cellStyle name="Currency 3 2 2 2 2 7 2 3" xfId="33466"/>
    <cellStyle name="Currency 3 2 2 2 2 7 3" xfId="3280"/>
    <cellStyle name="Currency 3 2 2 2 2 7 3 2" xfId="33468"/>
    <cellStyle name="Currency 3 2 2 2 2 7 4" xfId="33465"/>
    <cellStyle name="Currency 3 2 2 2 2 8" xfId="3281"/>
    <cellStyle name="Currency 3 2 2 2 2 8 2" xfId="3282"/>
    <cellStyle name="Currency 3 2 2 2 2 8 2 2" xfId="3283"/>
    <cellStyle name="Currency 3 2 2 2 2 8 2 2 2" xfId="33471"/>
    <cellStyle name="Currency 3 2 2 2 2 8 2 3" xfId="33470"/>
    <cellStyle name="Currency 3 2 2 2 2 8 3" xfId="3284"/>
    <cellStyle name="Currency 3 2 2 2 2 8 3 2" xfId="33472"/>
    <cellStyle name="Currency 3 2 2 2 2 8 4" xfId="33469"/>
    <cellStyle name="Currency 3 2 2 2 2 9" xfId="3285"/>
    <cellStyle name="Currency 3 2 2 2 2 9 2" xfId="3286"/>
    <cellStyle name="Currency 3 2 2 2 2 9 2 2" xfId="3287"/>
    <cellStyle name="Currency 3 2 2 2 2 9 2 2 2" xfId="33475"/>
    <cellStyle name="Currency 3 2 2 2 2 9 2 3" xfId="33474"/>
    <cellStyle name="Currency 3 2 2 2 2 9 3" xfId="3288"/>
    <cellStyle name="Currency 3 2 2 2 2 9 3 2" xfId="33476"/>
    <cellStyle name="Currency 3 2 2 2 2 9 4" xfId="33473"/>
    <cellStyle name="Currency 3 2 2 2 3" xfId="3289"/>
    <cellStyle name="Currency 3 2 2 2 3 2" xfId="3290"/>
    <cellStyle name="Currency 3 2 2 2 3 2 2" xfId="3291"/>
    <cellStyle name="Currency 3 2 2 2 3 2 2 2" xfId="3292"/>
    <cellStyle name="Currency 3 2 2 2 3 2 2 2 2" xfId="33480"/>
    <cellStyle name="Currency 3 2 2 2 3 2 2 3" xfId="33479"/>
    <cellStyle name="Currency 3 2 2 2 3 2 3" xfId="3293"/>
    <cellStyle name="Currency 3 2 2 2 3 2 3 2" xfId="33481"/>
    <cellStyle name="Currency 3 2 2 2 3 2 4" xfId="33478"/>
    <cellStyle name="Currency 3 2 2 2 3 3" xfId="3294"/>
    <cellStyle name="Currency 3 2 2 2 3 3 2" xfId="3295"/>
    <cellStyle name="Currency 3 2 2 2 3 3 2 2" xfId="3296"/>
    <cellStyle name="Currency 3 2 2 2 3 3 2 2 2" xfId="33484"/>
    <cellStyle name="Currency 3 2 2 2 3 3 2 3" xfId="33483"/>
    <cellStyle name="Currency 3 2 2 2 3 3 3" xfId="3297"/>
    <cellStyle name="Currency 3 2 2 2 3 3 3 2" xfId="33485"/>
    <cellStyle name="Currency 3 2 2 2 3 3 4" xfId="33482"/>
    <cellStyle name="Currency 3 2 2 2 3 4" xfId="3298"/>
    <cellStyle name="Currency 3 2 2 2 3 4 2" xfId="3299"/>
    <cellStyle name="Currency 3 2 2 2 3 4 2 2" xfId="3300"/>
    <cellStyle name="Currency 3 2 2 2 3 4 2 2 2" xfId="33488"/>
    <cellStyle name="Currency 3 2 2 2 3 4 2 3" xfId="33487"/>
    <cellStyle name="Currency 3 2 2 2 3 4 3" xfId="3301"/>
    <cellStyle name="Currency 3 2 2 2 3 4 3 2" xfId="33489"/>
    <cellStyle name="Currency 3 2 2 2 3 4 4" xfId="33486"/>
    <cellStyle name="Currency 3 2 2 2 3 5" xfId="3302"/>
    <cellStyle name="Currency 3 2 2 2 3 5 2" xfId="3303"/>
    <cellStyle name="Currency 3 2 2 2 3 5 2 2" xfId="33491"/>
    <cellStyle name="Currency 3 2 2 2 3 5 3" xfId="33490"/>
    <cellStyle name="Currency 3 2 2 2 3 6" xfId="3304"/>
    <cellStyle name="Currency 3 2 2 2 3 6 2" xfId="33492"/>
    <cellStyle name="Currency 3 2 2 2 3 7" xfId="33477"/>
    <cellStyle name="Currency 3 2 2 2 4" xfId="3305"/>
    <cellStyle name="Currency 3 2 2 2 4 2" xfId="3306"/>
    <cellStyle name="Currency 3 2 2 2 4 2 2" xfId="3307"/>
    <cellStyle name="Currency 3 2 2 2 4 2 2 2" xfId="3308"/>
    <cellStyle name="Currency 3 2 2 2 4 2 2 2 2" xfId="33496"/>
    <cellStyle name="Currency 3 2 2 2 4 2 2 3" xfId="33495"/>
    <cellStyle name="Currency 3 2 2 2 4 2 3" xfId="3309"/>
    <cellStyle name="Currency 3 2 2 2 4 2 3 2" xfId="33497"/>
    <cellStyle name="Currency 3 2 2 2 4 2 4" xfId="33494"/>
    <cellStyle name="Currency 3 2 2 2 4 3" xfId="3310"/>
    <cellStyle name="Currency 3 2 2 2 4 3 2" xfId="3311"/>
    <cellStyle name="Currency 3 2 2 2 4 3 2 2" xfId="3312"/>
    <cellStyle name="Currency 3 2 2 2 4 3 2 2 2" xfId="33500"/>
    <cellStyle name="Currency 3 2 2 2 4 3 2 3" xfId="33499"/>
    <cellStyle name="Currency 3 2 2 2 4 3 3" xfId="3313"/>
    <cellStyle name="Currency 3 2 2 2 4 3 3 2" xfId="33501"/>
    <cellStyle name="Currency 3 2 2 2 4 3 4" xfId="33498"/>
    <cellStyle name="Currency 3 2 2 2 4 4" xfId="3314"/>
    <cellStyle name="Currency 3 2 2 2 4 4 2" xfId="3315"/>
    <cellStyle name="Currency 3 2 2 2 4 4 2 2" xfId="3316"/>
    <cellStyle name="Currency 3 2 2 2 4 4 2 2 2" xfId="33504"/>
    <cellStyle name="Currency 3 2 2 2 4 4 2 3" xfId="33503"/>
    <cellStyle name="Currency 3 2 2 2 4 4 3" xfId="3317"/>
    <cellStyle name="Currency 3 2 2 2 4 4 3 2" xfId="33505"/>
    <cellStyle name="Currency 3 2 2 2 4 4 4" xfId="33502"/>
    <cellStyle name="Currency 3 2 2 2 4 5" xfId="3318"/>
    <cellStyle name="Currency 3 2 2 2 4 5 2" xfId="3319"/>
    <cellStyle name="Currency 3 2 2 2 4 5 2 2" xfId="33507"/>
    <cellStyle name="Currency 3 2 2 2 4 5 3" xfId="33506"/>
    <cellStyle name="Currency 3 2 2 2 4 6" xfId="3320"/>
    <cellStyle name="Currency 3 2 2 2 4 6 2" xfId="33508"/>
    <cellStyle name="Currency 3 2 2 2 4 7" xfId="33493"/>
    <cellStyle name="Currency 3 2 2 2 5" xfId="3321"/>
    <cellStyle name="Currency 3 2 2 2 5 2" xfId="3322"/>
    <cellStyle name="Currency 3 2 2 2 5 2 2" xfId="3323"/>
    <cellStyle name="Currency 3 2 2 2 5 2 2 2" xfId="3324"/>
    <cellStyle name="Currency 3 2 2 2 5 2 2 2 2" xfId="33512"/>
    <cellStyle name="Currency 3 2 2 2 5 2 2 3" xfId="33511"/>
    <cellStyle name="Currency 3 2 2 2 5 2 3" xfId="3325"/>
    <cellStyle name="Currency 3 2 2 2 5 2 3 2" xfId="33513"/>
    <cellStyle name="Currency 3 2 2 2 5 2 4" xfId="33510"/>
    <cellStyle name="Currency 3 2 2 2 5 3" xfId="3326"/>
    <cellStyle name="Currency 3 2 2 2 5 3 2" xfId="3327"/>
    <cellStyle name="Currency 3 2 2 2 5 3 2 2" xfId="3328"/>
    <cellStyle name="Currency 3 2 2 2 5 3 2 2 2" xfId="33516"/>
    <cellStyle name="Currency 3 2 2 2 5 3 2 3" xfId="33515"/>
    <cellStyle name="Currency 3 2 2 2 5 3 3" xfId="3329"/>
    <cellStyle name="Currency 3 2 2 2 5 3 3 2" xfId="33517"/>
    <cellStyle name="Currency 3 2 2 2 5 3 4" xfId="33514"/>
    <cellStyle name="Currency 3 2 2 2 5 4" xfId="3330"/>
    <cellStyle name="Currency 3 2 2 2 5 4 2" xfId="3331"/>
    <cellStyle name="Currency 3 2 2 2 5 4 2 2" xfId="33519"/>
    <cellStyle name="Currency 3 2 2 2 5 4 3" xfId="33518"/>
    <cellStyle name="Currency 3 2 2 2 5 5" xfId="3332"/>
    <cellStyle name="Currency 3 2 2 2 5 5 2" xfId="33520"/>
    <cellStyle name="Currency 3 2 2 2 5 6" xfId="33509"/>
    <cellStyle name="Currency 3 2 2 2 6" xfId="3333"/>
    <cellStyle name="Currency 3 2 2 2 6 2" xfId="3334"/>
    <cellStyle name="Currency 3 2 2 2 6 2 2" xfId="3335"/>
    <cellStyle name="Currency 3 2 2 2 6 2 2 2" xfId="33523"/>
    <cellStyle name="Currency 3 2 2 2 6 2 3" xfId="33522"/>
    <cellStyle name="Currency 3 2 2 2 6 3" xfId="3336"/>
    <cellStyle name="Currency 3 2 2 2 6 3 2" xfId="33524"/>
    <cellStyle name="Currency 3 2 2 2 6 4" xfId="33521"/>
    <cellStyle name="Currency 3 2 2 2 7" xfId="3337"/>
    <cellStyle name="Currency 3 2 2 2 7 2" xfId="3338"/>
    <cellStyle name="Currency 3 2 2 2 7 2 2" xfId="3339"/>
    <cellStyle name="Currency 3 2 2 2 7 2 2 2" xfId="33527"/>
    <cellStyle name="Currency 3 2 2 2 7 2 3" xfId="33526"/>
    <cellStyle name="Currency 3 2 2 2 7 3" xfId="3340"/>
    <cellStyle name="Currency 3 2 2 2 7 3 2" xfId="33528"/>
    <cellStyle name="Currency 3 2 2 2 7 4" xfId="33525"/>
    <cellStyle name="Currency 3 2 2 2 8" xfId="3341"/>
    <cellStyle name="Currency 3 2 2 2 8 2" xfId="3342"/>
    <cellStyle name="Currency 3 2 2 2 8 2 2" xfId="3343"/>
    <cellStyle name="Currency 3 2 2 2 8 2 2 2" xfId="33531"/>
    <cellStyle name="Currency 3 2 2 2 8 2 3" xfId="33530"/>
    <cellStyle name="Currency 3 2 2 2 8 3" xfId="3344"/>
    <cellStyle name="Currency 3 2 2 2 8 3 2" xfId="33532"/>
    <cellStyle name="Currency 3 2 2 2 8 4" xfId="33529"/>
    <cellStyle name="Currency 3 2 2 2 9" xfId="3345"/>
    <cellStyle name="Currency 3 2 2 2 9 2" xfId="3346"/>
    <cellStyle name="Currency 3 2 2 2 9 2 2" xfId="3347"/>
    <cellStyle name="Currency 3 2 2 2 9 2 2 2" xfId="33535"/>
    <cellStyle name="Currency 3 2 2 2 9 2 3" xfId="33534"/>
    <cellStyle name="Currency 3 2 2 2 9 3" xfId="3348"/>
    <cellStyle name="Currency 3 2 2 2 9 3 2" xfId="33536"/>
    <cellStyle name="Currency 3 2 2 2 9 4" xfId="33533"/>
    <cellStyle name="Currency 3 2 2 3" xfId="3349"/>
    <cellStyle name="Currency 3 2 2 3 10" xfId="3350"/>
    <cellStyle name="Currency 3 2 2 3 10 2" xfId="3351"/>
    <cellStyle name="Currency 3 2 2 3 10 2 2" xfId="33539"/>
    <cellStyle name="Currency 3 2 2 3 10 3" xfId="33538"/>
    <cellStyle name="Currency 3 2 2 3 11" xfId="3352"/>
    <cellStyle name="Currency 3 2 2 3 11 2" xfId="33540"/>
    <cellStyle name="Currency 3 2 2 3 12" xfId="33537"/>
    <cellStyle name="Currency 3 2 2 3 2" xfId="3353"/>
    <cellStyle name="Currency 3 2 2 3 2 2" xfId="3354"/>
    <cellStyle name="Currency 3 2 2 3 2 2 2" xfId="3355"/>
    <cellStyle name="Currency 3 2 2 3 2 2 2 2" xfId="3356"/>
    <cellStyle name="Currency 3 2 2 3 2 2 2 2 2" xfId="33544"/>
    <cellStyle name="Currency 3 2 2 3 2 2 2 3" xfId="33543"/>
    <cellStyle name="Currency 3 2 2 3 2 2 3" xfId="3357"/>
    <cellStyle name="Currency 3 2 2 3 2 2 3 2" xfId="33545"/>
    <cellStyle name="Currency 3 2 2 3 2 2 4" xfId="33542"/>
    <cellStyle name="Currency 3 2 2 3 2 3" xfId="3358"/>
    <cellStyle name="Currency 3 2 2 3 2 3 2" xfId="3359"/>
    <cellStyle name="Currency 3 2 2 3 2 3 2 2" xfId="3360"/>
    <cellStyle name="Currency 3 2 2 3 2 3 2 2 2" xfId="33548"/>
    <cellStyle name="Currency 3 2 2 3 2 3 2 3" xfId="33547"/>
    <cellStyle name="Currency 3 2 2 3 2 3 3" xfId="3361"/>
    <cellStyle name="Currency 3 2 2 3 2 3 3 2" xfId="33549"/>
    <cellStyle name="Currency 3 2 2 3 2 3 4" xfId="33546"/>
    <cellStyle name="Currency 3 2 2 3 2 4" xfId="3362"/>
    <cellStyle name="Currency 3 2 2 3 2 4 2" xfId="3363"/>
    <cellStyle name="Currency 3 2 2 3 2 4 2 2" xfId="3364"/>
    <cellStyle name="Currency 3 2 2 3 2 4 2 2 2" xfId="33552"/>
    <cellStyle name="Currency 3 2 2 3 2 4 2 3" xfId="33551"/>
    <cellStyle name="Currency 3 2 2 3 2 4 3" xfId="3365"/>
    <cellStyle name="Currency 3 2 2 3 2 4 3 2" xfId="33553"/>
    <cellStyle name="Currency 3 2 2 3 2 4 4" xfId="33550"/>
    <cellStyle name="Currency 3 2 2 3 2 5" xfId="3366"/>
    <cellStyle name="Currency 3 2 2 3 2 5 2" xfId="3367"/>
    <cellStyle name="Currency 3 2 2 3 2 5 2 2" xfId="33555"/>
    <cellStyle name="Currency 3 2 2 3 2 5 3" xfId="33554"/>
    <cellStyle name="Currency 3 2 2 3 2 6" xfId="3368"/>
    <cellStyle name="Currency 3 2 2 3 2 6 2" xfId="33556"/>
    <cellStyle name="Currency 3 2 2 3 2 7" xfId="33541"/>
    <cellStyle name="Currency 3 2 2 3 3" xfId="3369"/>
    <cellStyle name="Currency 3 2 2 3 3 2" xfId="3370"/>
    <cellStyle name="Currency 3 2 2 3 3 2 2" xfId="3371"/>
    <cellStyle name="Currency 3 2 2 3 3 2 2 2" xfId="3372"/>
    <cellStyle name="Currency 3 2 2 3 3 2 2 2 2" xfId="33560"/>
    <cellStyle name="Currency 3 2 2 3 3 2 2 3" xfId="33559"/>
    <cellStyle name="Currency 3 2 2 3 3 2 3" xfId="3373"/>
    <cellStyle name="Currency 3 2 2 3 3 2 3 2" xfId="33561"/>
    <cellStyle name="Currency 3 2 2 3 3 2 4" xfId="33558"/>
    <cellStyle name="Currency 3 2 2 3 3 3" xfId="3374"/>
    <cellStyle name="Currency 3 2 2 3 3 3 2" xfId="3375"/>
    <cellStyle name="Currency 3 2 2 3 3 3 2 2" xfId="3376"/>
    <cellStyle name="Currency 3 2 2 3 3 3 2 2 2" xfId="33564"/>
    <cellStyle name="Currency 3 2 2 3 3 3 2 3" xfId="33563"/>
    <cellStyle name="Currency 3 2 2 3 3 3 3" xfId="3377"/>
    <cellStyle name="Currency 3 2 2 3 3 3 3 2" xfId="33565"/>
    <cellStyle name="Currency 3 2 2 3 3 3 4" xfId="33562"/>
    <cellStyle name="Currency 3 2 2 3 3 4" xfId="3378"/>
    <cellStyle name="Currency 3 2 2 3 3 4 2" xfId="3379"/>
    <cellStyle name="Currency 3 2 2 3 3 4 2 2" xfId="3380"/>
    <cellStyle name="Currency 3 2 2 3 3 4 2 2 2" xfId="33568"/>
    <cellStyle name="Currency 3 2 2 3 3 4 2 3" xfId="33567"/>
    <cellStyle name="Currency 3 2 2 3 3 4 3" xfId="3381"/>
    <cellStyle name="Currency 3 2 2 3 3 4 3 2" xfId="33569"/>
    <cellStyle name="Currency 3 2 2 3 3 4 4" xfId="33566"/>
    <cellStyle name="Currency 3 2 2 3 3 5" xfId="3382"/>
    <cellStyle name="Currency 3 2 2 3 3 5 2" xfId="3383"/>
    <cellStyle name="Currency 3 2 2 3 3 5 2 2" xfId="33571"/>
    <cellStyle name="Currency 3 2 2 3 3 5 3" xfId="33570"/>
    <cellStyle name="Currency 3 2 2 3 3 6" xfId="3384"/>
    <cellStyle name="Currency 3 2 2 3 3 6 2" xfId="33572"/>
    <cellStyle name="Currency 3 2 2 3 3 7" xfId="33557"/>
    <cellStyle name="Currency 3 2 2 3 4" xfId="3385"/>
    <cellStyle name="Currency 3 2 2 3 4 2" xfId="3386"/>
    <cellStyle name="Currency 3 2 2 3 4 2 2" xfId="3387"/>
    <cellStyle name="Currency 3 2 2 3 4 2 2 2" xfId="3388"/>
    <cellStyle name="Currency 3 2 2 3 4 2 2 2 2" xfId="33576"/>
    <cellStyle name="Currency 3 2 2 3 4 2 2 3" xfId="33575"/>
    <cellStyle name="Currency 3 2 2 3 4 2 3" xfId="3389"/>
    <cellStyle name="Currency 3 2 2 3 4 2 3 2" xfId="33577"/>
    <cellStyle name="Currency 3 2 2 3 4 2 4" xfId="33574"/>
    <cellStyle name="Currency 3 2 2 3 4 3" xfId="3390"/>
    <cellStyle name="Currency 3 2 2 3 4 3 2" xfId="3391"/>
    <cellStyle name="Currency 3 2 2 3 4 3 2 2" xfId="3392"/>
    <cellStyle name="Currency 3 2 2 3 4 3 2 2 2" xfId="33580"/>
    <cellStyle name="Currency 3 2 2 3 4 3 2 3" xfId="33579"/>
    <cellStyle name="Currency 3 2 2 3 4 3 3" xfId="3393"/>
    <cellStyle name="Currency 3 2 2 3 4 3 3 2" xfId="33581"/>
    <cellStyle name="Currency 3 2 2 3 4 3 4" xfId="33578"/>
    <cellStyle name="Currency 3 2 2 3 4 4" xfId="3394"/>
    <cellStyle name="Currency 3 2 2 3 4 4 2" xfId="3395"/>
    <cellStyle name="Currency 3 2 2 3 4 4 2 2" xfId="33583"/>
    <cellStyle name="Currency 3 2 2 3 4 4 3" xfId="33582"/>
    <cellStyle name="Currency 3 2 2 3 4 5" xfId="3396"/>
    <cellStyle name="Currency 3 2 2 3 4 5 2" xfId="33584"/>
    <cellStyle name="Currency 3 2 2 3 4 6" xfId="33573"/>
    <cellStyle name="Currency 3 2 2 3 5" xfId="3397"/>
    <cellStyle name="Currency 3 2 2 3 5 2" xfId="3398"/>
    <cellStyle name="Currency 3 2 2 3 5 2 2" xfId="3399"/>
    <cellStyle name="Currency 3 2 2 3 5 2 2 2" xfId="33587"/>
    <cellStyle name="Currency 3 2 2 3 5 2 3" xfId="33586"/>
    <cellStyle name="Currency 3 2 2 3 5 3" xfId="3400"/>
    <cellStyle name="Currency 3 2 2 3 5 3 2" xfId="33588"/>
    <cellStyle name="Currency 3 2 2 3 5 4" xfId="33585"/>
    <cellStyle name="Currency 3 2 2 3 6" xfId="3401"/>
    <cellStyle name="Currency 3 2 2 3 6 2" xfId="3402"/>
    <cellStyle name="Currency 3 2 2 3 6 2 2" xfId="3403"/>
    <cellStyle name="Currency 3 2 2 3 6 2 2 2" xfId="33591"/>
    <cellStyle name="Currency 3 2 2 3 6 2 3" xfId="33590"/>
    <cellStyle name="Currency 3 2 2 3 6 3" xfId="3404"/>
    <cellStyle name="Currency 3 2 2 3 6 3 2" xfId="33592"/>
    <cellStyle name="Currency 3 2 2 3 6 4" xfId="33589"/>
    <cellStyle name="Currency 3 2 2 3 7" xfId="3405"/>
    <cellStyle name="Currency 3 2 2 3 7 2" xfId="3406"/>
    <cellStyle name="Currency 3 2 2 3 7 2 2" xfId="3407"/>
    <cellStyle name="Currency 3 2 2 3 7 2 2 2" xfId="33595"/>
    <cellStyle name="Currency 3 2 2 3 7 2 3" xfId="33594"/>
    <cellStyle name="Currency 3 2 2 3 7 3" xfId="3408"/>
    <cellStyle name="Currency 3 2 2 3 7 3 2" xfId="33596"/>
    <cellStyle name="Currency 3 2 2 3 7 4" xfId="33593"/>
    <cellStyle name="Currency 3 2 2 3 8" xfId="3409"/>
    <cellStyle name="Currency 3 2 2 3 8 2" xfId="3410"/>
    <cellStyle name="Currency 3 2 2 3 8 2 2" xfId="3411"/>
    <cellStyle name="Currency 3 2 2 3 8 2 2 2" xfId="33599"/>
    <cellStyle name="Currency 3 2 2 3 8 2 3" xfId="33598"/>
    <cellStyle name="Currency 3 2 2 3 8 3" xfId="3412"/>
    <cellStyle name="Currency 3 2 2 3 8 3 2" xfId="33600"/>
    <cellStyle name="Currency 3 2 2 3 8 4" xfId="33597"/>
    <cellStyle name="Currency 3 2 2 3 9" xfId="3413"/>
    <cellStyle name="Currency 3 2 2 3 9 2" xfId="3414"/>
    <cellStyle name="Currency 3 2 2 3 9 2 2" xfId="3415"/>
    <cellStyle name="Currency 3 2 2 3 9 2 2 2" xfId="33603"/>
    <cellStyle name="Currency 3 2 2 3 9 2 3" xfId="33602"/>
    <cellStyle name="Currency 3 2 2 3 9 3" xfId="3416"/>
    <cellStyle name="Currency 3 2 2 3 9 3 2" xfId="33604"/>
    <cellStyle name="Currency 3 2 2 3 9 4" xfId="33601"/>
    <cellStyle name="Currency 3 2 2 4" xfId="3417"/>
    <cellStyle name="Currency 3 2 2 4 2" xfId="3418"/>
    <cellStyle name="Currency 3 2 2 4 2 2" xfId="3419"/>
    <cellStyle name="Currency 3 2 2 4 2 2 2" xfId="3420"/>
    <cellStyle name="Currency 3 2 2 4 2 2 2 2" xfId="33608"/>
    <cellStyle name="Currency 3 2 2 4 2 2 3" xfId="33607"/>
    <cellStyle name="Currency 3 2 2 4 2 3" xfId="3421"/>
    <cellStyle name="Currency 3 2 2 4 2 3 2" xfId="33609"/>
    <cellStyle name="Currency 3 2 2 4 2 4" xfId="33606"/>
    <cellStyle name="Currency 3 2 2 4 3" xfId="3422"/>
    <cellStyle name="Currency 3 2 2 4 3 2" xfId="3423"/>
    <cellStyle name="Currency 3 2 2 4 3 2 2" xfId="3424"/>
    <cellStyle name="Currency 3 2 2 4 3 2 2 2" xfId="33612"/>
    <cellStyle name="Currency 3 2 2 4 3 2 3" xfId="33611"/>
    <cellStyle name="Currency 3 2 2 4 3 3" xfId="3425"/>
    <cellStyle name="Currency 3 2 2 4 3 3 2" xfId="33613"/>
    <cellStyle name="Currency 3 2 2 4 3 4" xfId="33610"/>
    <cellStyle name="Currency 3 2 2 4 4" xfId="3426"/>
    <cellStyle name="Currency 3 2 2 4 4 2" xfId="3427"/>
    <cellStyle name="Currency 3 2 2 4 4 2 2" xfId="3428"/>
    <cellStyle name="Currency 3 2 2 4 4 2 2 2" xfId="33616"/>
    <cellStyle name="Currency 3 2 2 4 4 2 3" xfId="33615"/>
    <cellStyle name="Currency 3 2 2 4 4 3" xfId="3429"/>
    <cellStyle name="Currency 3 2 2 4 4 3 2" xfId="33617"/>
    <cellStyle name="Currency 3 2 2 4 4 4" xfId="33614"/>
    <cellStyle name="Currency 3 2 2 4 5" xfId="3430"/>
    <cellStyle name="Currency 3 2 2 4 5 2" xfId="3431"/>
    <cellStyle name="Currency 3 2 2 4 5 2 2" xfId="33619"/>
    <cellStyle name="Currency 3 2 2 4 5 3" xfId="33618"/>
    <cellStyle name="Currency 3 2 2 4 6" xfId="3432"/>
    <cellStyle name="Currency 3 2 2 4 6 2" xfId="33620"/>
    <cellStyle name="Currency 3 2 2 4 7" xfId="33605"/>
    <cellStyle name="Currency 3 2 2 5" xfId="3433"/>
    <cellStyle name="Currency 3 2 2 5 2" xfId="3434"/>
    <cellStyle name="Currency 3 2 2 5 2 2" xfId="3435"/>
    <cellStyle name="Currency 3 2 2 5 2 2 2" xfId="3436"/>
    <cellStyle name="Currency 3 2 2 5 2 2 2 2" xfId="33624"/>
    <cellStyle name="Currency 3 2 2 5 2 2 3" xfId="33623"/>
    <cellStyle name="Currency 3 2 2 5 2 3" xfId="3437"/>
    <cellStyle name="Currency 3 2 2 5 2 3 2" xfId="33625"/>
    <cellStyle name="Currency 3 2 2 5 2 4" xfId="33622"/>
    <cellStyle name="Currency 3 2 2 5 3" xfId="3438"/>
    <cellStyle name="Currency 3 2 2 5 3 2" xfId="3439"/>
    <cellStyle name="Currency 3 2 2 5 3 2 2" xfId="3440"/>
    <cellStyle name="Currency 3 2 2 5 3 2 2 2" xfId="33628"/>
    <cellStyle name="Currency 3 2 2 5 3 2 3" xfId="33627"/>
    <cellStyle name="Currency 3 2 2 5 3 3" xfId="3441"/>
    <cellStyle name="Currency 3 2 2 5 3 3 2" xfId="33629"/>
    <cellStyle name="Currency 3 2 2 5 3 4" xfId="33626"/>
    <cellStyle name="Currency 3 2 2 5 4" xfId="3442"/>
    <cellStyle name="Currency 3 2 2 5 4 2" xfId="3443"/>
    <cellStyle name="Currency 3 2 2 5 4 2 2" xfId="3444"/>
    <cellStyle name="Currency 3 2 2 5 4 2 2 2" xfId="33632"/>
    <cellStyle name="Currency 3 2 2 5 4 2 3" xfId="33631"/>
    <cellStyle name="Currency 3 2 2 5 4 3" xfId="3445"/>
    <cellStyle name="Currency 3 2 2 5 4 3 2" xfId="33633"/>
    <cellStyle name="Currency 3 2 2 5 4 4" xfId="33630"/>
    <cellStyle name="Currency 3 2 2 5 5" xfId="3446"/>
    <cellStyle name="Currency 3 2 2 5 5 2" xfId="3447"/>
    <cellStyle name="Currency 3 2 2 5 5 2 2" xfId="33635"/>
    <cellStyle name="Currency 3 2 2 5 5 3" xfId="33634"/>
    <cellStyle name="Currency 3 2 2 5 6" xfId="3448"/>
    <cellStyle name="Currency 3 2 2 5 6 2" xfId="33636"/>
    <cellStyle name="Currency 3 2 2 5 7" xfId="33621"/>
    <cellStyle name="Currency 3 2 2 6" xfId="3449"/>
    <cellStyle name="Currency 3 2 2 6 2" xfId="3450"/>
    <cellStyle name="Currency 3 2 2 6 2 2" xfId="3451"/>
    <cellStyle name="Currency 3 2 2 6 2 2 2" xfId="3452"/>
    <cellStyle name="Currency 3 2 2 6 2 2 2 2" xfId="33640"/>
    <cellStyle name="Currency 3 2 2 6 2 2 3" xfId="33639"/>
    <cellStyle name="Currency 3 2 2 6 2 3" xfId="3453"/>
    <cellStyle name="Currency 3 2 2 6 2 3 2" xfId="33641"/>
    <cellStyle name="Currency 3 2 2 6 2 4" xfId="33638"/>
    <cellStyle name="Currency 3 2 2 6 3" xfId="3454"/>
    <cellStyle name="Currency 3 2 2 6 3 2" xfId="3455"/>
    <cellStyle name="Currency 3 2 2 6 3 2 2" xfId="3456"/>
    <cellStyle name="Currency 3 2 2 6 3 2 2 2" xfId="33644"/>
    <cellStyle name="Currency 3 2 2 6 3 2 3" xfId="33643"/>
    <cellStyle name="Currency 3 2 2 6 3 3" xfId="3457"/>
    <cellStyle name="Currency 3 2 2 6 3 3 2" xfId="33645"/>
    <cellStyle name="Currency 3 2 2 6 3 4" xfId="33642"/>
    <cellStyle name="Currency 3 2 2 6 4" xfId="3458"/>
    <cellStyle name="Currency 3 2 2 6 4 2" xfId="3459"/>
    <cellStyle name="Currency 3 2 2 6 4 2 2" xfId="33647"/>
    <cellStyle name="Currency 3 2 2 6 4 3" xfId="33646"/>
    <cellStyle name="Currency 3 2 2 6 5" xfId="3460"/>
    <cellStyle name="Currency 3 2 2 6 5 2" xfId="33648"/>
    <cellStyle name="Currency 3 2 2 6 6" xfId="33637"/>
    <cellStyle name="Currency 3 2 2 7" xfId="3461"/>
    <cellStyle name="Currency 3 2 2 7 2" xfId="3462"/>
    <cellStyle name="Currency 3 2 2 7 2 2" xfId="3463"/>
    <cellStyle name="Currency 3 2 2 7 2 2 2" xfId="33651"/>
    <cellStyle name="Currency 3 2 2 7 2 3" xfId="33650"/>
    <cellStyle name="Currency 3 2 2 7 3" xfId="3464"/>
    <cellStyle name="Currency 3 2 2 7 3 2" xfId="33652"/>
    <cellStyle name="Currency 3 2 2 7 4" xfId="33649"/>
    <cellStyle name="Currency 3 2 2 8" xfId="3465"/>
    <cellStyle name="Currency 3 2 2 8 2" xfId="3466"/>
    <cellStyle name="Currency 3 2 2 8 2 2" xfId="3467"/>
    <cellStyle name="Currency 3 2 2 8 2 2 2" xfId="33655"/>
    <cellStyle name="Currency 3 2 2 8 2 3" xfId="33654"/>
    <cellStyle name="Currency 3 2 2 8 3" xfId="3468"/>
    <cellStyle name="Currency 3 2 2 8 3 2" xfId="33656"/>
    <cellStyle name="Currency 3 2 2 8 4" xfId="33653"/>
    <cellStyle name="Currency 3 2 2 9" xfId="3469"/>
    <cellStyle name="Currency 3 2 2 9 2" xfId="3470"/>
    <cellStyle name="Currency 3 2 2 9 2 2" xfId="3471"/>
    <cellStyle name="Currency 3 2 2 9 2 2 2" xfId="33659"/>
    <cellStyle name="Currency 3 2 2 9 2 3" xfId="33658"/>
    <cellStyle name="Currency 3 2 2 9 3" xfId="3472"/>
    <cellStyle name="Currency 3 2 2 9 3 2" xfId="33660"/>
    <cellStyle name="Currency 3 2 2 9 4" xfId="33657"/>
    <cellStyle name="Currency 3 2 3" xfId="701"/>
    <cellStyle name="Currency 3 2 3 10" xfId="3474"/>
    <cellStyle name="Currency 3 2 3 10 2" xfId="3475"/>
    <cellStyle name="Currency 3 2 3 10 2 2" xfId="3476"/>
    <cellStyle name="Currency 3 2 3 10 2 2 2" xfId="33664"/>
    <cellStyle name="Currency 3 2 3 10 2 3" xfId="33663"/>
    <cellStyle name="Currency 3 2 3 10 3" xfId="3477"/>
    <cellStyle name="Currency 3 2 3 10 3 2" xfId="33665"/>
    <cellStyle name="Currency 3 2 3 10 4" xfId="33662"/>
    <cellStyle name="Currency 3 2 3 11" xfId="3478"/>
    <cellStyle name="Currency 3 2 3 11 2" xfId="3479"/>
    <cellStyle name="Currency 3 2 3 11 2 2" xfId="33667"/>
    <cellStyle name="Currency 3 2 3 11 3" xfId="33666"/>
    <cellStyle name="Currency 3 2 3 12" xfId="3480"/>
    <cellStyle name="Currency 3 2 3 12 2" xfId="33668"/>
    <cellStyle name="Currency 3 2 3 13" xfId="3481"/>
    <cellStyle name="Currency 3 2 3 13 2" xfId="33669"/>
    <cellStyle name="Currency 3 2 3 14" xfId="3473"/>
    <cellStyle name="Currency 3 2 3 14 2" xfId="33661"/>
    <cellStyle name="Currency 3 2 3 15" xfId="30290"/>
    <cellStyle name="Currency 3 2 3 15 2" xfId="60389"/>
    <cellStyle name="Currency 3 2 3 16" xfId="30906"/>
    <cellStyle name="Currency 3 2 3 2" xfId="3482"/>
    <cellStyle name="Currency 3 2 3 2 10" xfId="3483"/>
    <cellStyle name="Currency 3 2 3 2 10 2" xfId="3484"/>
    <cellStyle name="Currency 3 2 3 2 10 2 2" xfId="33672"/>
    <cellStyle name="Currency 3 2 3 2 10 3" xfId="33671"/>
    <cellStyle name="Currency 3 2 3 2 11" xfId="3485"/>
    <cellStyle name="Currency 3 2 3 2 11 2" xfId="33673"/>
    <cellStyle name="Currency 3 2 3 2 12" xfId="33670"/>
    <cellStyle name="Currency 3 2 3 2 2" xfId="3486"/>
    <cellStyle name="Currency 3 2 3 2 2 2" xfId="3487"/>
    <cellStyle name="Currency 3 2 3 2 2 2 2" xfId="3488"/>
    <cellStyle name="Currency 3 2 3 2 2 2 2 2" xfId="3489"/>
    <cellStyle name="Currency 3 2 3 2 2 2 2 2 2" xfId="33677"/>
    <cellStyle name="Currency 3 2 3 2 2 2 2 3" xfId="33676"/>
    <cellStyle name="Currency 3 2 3 2 2 2 3" xfId="3490"/>
    <cellStyle name="Currency 3 2 3 2 2 2 3 2" xfId="33678"/>
    <cellStyle name="Currency 3 2 3 2 2 2 4" xfId="33675"/>
    <cellStyle name="Currency 3 2 3 2 2 3" xfId="3491"/>
    <cellStyle name="Currency 3 2 3 2 2 3 2" xfId="3492"/>
    <cellStyle name="Currency 3 2 3 2 2 3 2 2" xfId="3493"/>
    <cellStyle name="Currency 3 2 3 2 2 3 2 2 2" xfId="33681"/>
    <cellStyle name="Currency 3 2 3 2 2 3 2 3" xfId="33680"/>
    <cellStyle name="Currency 3 2 3 2 2 3 3" xfId="3494"/>
    <cellStyle name="Currency 3 2 3 2 2 3 3 2" xfId="33682"/>
    <cellStyle name="Currency 3 2 3 2 2 3 4" xfId="33679"/>
    <cellStyle name="Currency 3 2 3 2 2 4" xfId="3495"/>
    <cellStyle name="Currency 3 2 3 2 2 4 2" xfId="3496"/>
    <cellStyle name="Currency 3 2 3 2 2 4 2 2" xfId="3497"/>
    <cellStyle name="Currency 3 2 3 2 2 4 2 2 2" xfId="33685"/>
    <cellStyle name="Currency 3 2 3 2 2 4 2 3" xfId="33684"/>
    <cellStyle name="Currency 3 2 3 2 2 4 3" xfId="3498"/>
    <cellStyle name="Currency 3 2 3 2 2 4 3 2" xfId="33686"/>
    <cellStyle name="Currency 3 2 3 2 2 4 4" xfId="33683"/>
    <cellStyle name="Currency 3 2 3 2 2 5" xfId="3499"/>
    <cellStyle name="Currency 3 2 3 2 2 5 2" xfId="3500"/>
    <cellStyle name="Currency 3 2 3 2 2 5 2 2" xfId="33688"/>
    <cellStyle name="Currency 3 2 3 2 2 5 3" xfId="33687"/>
    <cellStyle name="Currency 3 2 3 2 2 6" xfId="3501"/>
    <cellStyle name="Currency 3 2 3 2 2 6 2" xfId="33689"/>
    <cellStyle name="Currency 3 2 3 2 2 7" xfId="33674"/>
    <cellStyle name="Currency 3 2 3 2 3" xfId="3502"/>
    <cellStyle name="Currency 3 2 3 2 3 2" xfId="3503"/>
    <cellStyle name="Currency 3 2 3 2 3 2 2" xfId="3504"/>
    <cellStyle name="Currency 3 2 3 2 3 2 2 2" xfId="3505"/>
    <cellStyle name="Currency 3 2 3 2 3 2 2 2 2" xfId="33693"/>
    <cellStyle name="Currency 3 2 3 2 3 2 2 3" xfId="33692"/>
    <cellStyle name="Currency 3 2 3 2 3 2 3" xfId="3506"/>
    <cellStyle name="Currency 3 2 3 2 3 2 3 2" xfId="33694"/>
    <cellStyle name="Currency 3 2 3 2 3 2 4" xfId="33691"/>
    <cellStyle name="Currency 3 2 3 2 3 3" xfId="3507"/>
    <cellStyle name="Currency 3 2 3 2 3 3 2" xfId="3508"/>
    <cellStyle name="Currency 3 2 3 2 3 3 2 2" xfId="3509"/>
    <cellStyle name="Currency 3 2 3 2 3 3 2 2 2" xfId="33697"/>
    <cellStyle name="Currency 3 2 3 2 3 3 2 3" xfId="33696"/>
    <cellStyle name="Currency 3 2 3 2 3 3 3" xfId="3510"/>
    <cellStyle name="Currency 3 2 3 2 3 3 3 2" xfId="33698"/>
    <cellStyle name="Currency 3 2 3 2 3 3 4" xfId="33695"/>
    <cellStyle name="Currency 3 2 3 2 3 4" xfId="3511"/>
    <cellStyle name="Currency 3 2 3 2 3 4 2" xfId="3512"/>
    <cellStyle name="Currency 3 2 3 2 3 4 2 2" xfId="3513"/>
    <cellStyle name="Currency 3 2 3 2 3 4 2 2 2" xfId="33701"/>
    <cellStyle name="Currency 3 2 3 2 3 4 2 3" xfId="33700"/>
    <cellStyle name="Currency 3 2 3 2 3 4 3" xfId="3514"/>
    <cellStyle name="Currency 3 2 3 2 3 4 3 2" xfId="33702"/>
    <cellStyle name="Currency 3 2 3 2 3 4 4" xfId="33699"/>
    <cellStyle name="Currency 3 2 3 2 3 5" xfId="3515"/>
    <cellStyle name="Currency 3 2 3 2 3 5 2" xfId="3516"/>
    <cellStyle name="Currency 3 2 3 2 3 5 2 2" xfId="33704"/>
    <cellStyle name="Currency 3 2 3 2 3 5 3" xfId="33703"/>
    <cellStyle name="Currency 3 2 3 2 3 6" xfId="3517"/>
    <cellStyle name="Currency 3 2 3 2 3 6 2" xfId="33705"/>
    <cellStyle name="Currency 3 2 3 2 3 7" xfId="33690"/>
    <cellStyle name="Currency 3 2 3 2 4" xfId="3518"/>
    <cellStyle name="Currency 3 2 3 2 4 2" xfId="3519"/>
    <cellStyle name="Currency 3 2 3 2 4 2 2" xfId="3520"/>
    <cellStyle name="Currency 3 2 3 2 4 2 2 2" xfId="3521"/>
    <cellStyle name="Currency 3 2 3 2 4 2 2 2 2" xfId="33709"/>
    <cellStyle name="Currency 3 2 3 2 4 2 2 3" xfId="33708"/>
    <cellStyle name="Currency 3 2 3 2 4 2 3" xfId="3522"/>
    <cellStyle name="Currency 3 2 3 2 4 2 3 2" xfId="33710"/>
    <cellStyle name="Currency 3 2 3 2 4 2 4" xfId="33707"/>
    <cellStyle name="Currency 3 2 3 2 4 3" xfId="3523"/>
    <cellStyle name="Currency 3 2 3 2 4 3 2" xfId="3524"/>
    <cellStyle name="Currency 3 2 3 2 4 3 2 2" xfId="3525"/>
    <cellStyle name="Currency 3 2 3 2 4 3 2 2 2" xfId="33713"/>
    <cellStyle name="Currency 3 2 3 2 4 3 2 3" xfId="33712"/>
    <cellStyle name="Currency 3 2 3 2 4 3 3" xfId="3526"/>
    <cellStyle name="Currency 3 2 3 2 4 3 3 2" xfId="33714"/>
    <cellStyle name="Currency 3 2 3 2 4 3 4" xfId="33711"/>
    <cellStyle name="Currency 3 2 3 2 4 4" xfId="3527"/>
    <cellStyle name="Currency 3 2 3 2 4 4 2" xfId="3528"/>
    <cellStyle name="Currency 3 2 3 2 4 4 2 2" xfId="33716"/>
    <cellStyle name="Currency 3 2 3 2 4 4 3" xfId="33715"/>
    <cellStyle name="Currency 3 2 3 2 4 5" xfId="3529"/>
    <cellStyle name="Currency 3 2 3 2 4 5 2" xfId="33717"/>
    <cellStyle name="Currency 3 2 3 2 4 6" xfId="33706"/>
    <cellStyle name="Currency 3 2 3 2 5" xfId="3530"/>
    <cellStyle name="Currency 3 2 3 2 5 2" xfId="3531"/>
    <cellStyle name="Currency 3 2 3 2 5 2 2" xfId="3532"/>
    <cellStyle name="Currency 3 2 3 2 5 2 2 2" xfId="33720"/>
    <cellStyle name="Currency 3 2 3 2 5 2 3" xfId="33719"/>
    <cellStyle name="Currency 3 2 3 2 5 3" xfId="3533"/>
    <cellStyle name="Currency 3 2 3 2 5 3 2" xfId="33721"/>
    <cellStyle name="Currency 3 2 3 2 5 4" xfId="33718"/>
    <cellStyle name="Currency 3 2 3 2 6" xfId="3534"/>
    <cellStyle name="Currency 3 2 3 2 6 2" xfId="3535"/>
    <cellStyle name="Currency 3 2 3 2 6 2 2" xfId="3536"/>
    <cellStyle name="Currency 3 2 3 2 6 2 2 2" xfId="33724"/>
    <cellStyle name="Currency 3 2 3 2 6 2 3" xfId="33723"/>
    <cellStyle name="Currency 3 2 3 2 6 3" xfId="3537"/>
    <cellStyle name="Currency 3 2 3 2 6 3 2" xfId="33725"/>
    <cellStyle name="Currency 3 2 3 2 6 4" xfId="33722"/>
    <cellStyle name="Currency 3 2 3 2 7" xfId="3538"/>
    <cellStyle name="Currency 3 2 3 2 7 2" xfId="3539"/>
    <cellStyle name="Currency 3 2 3 2 7 2 2" xfId="3540"/>
    <cellStyle name="Currency 3 2 3 2 7 2 2 2" xfId="33728"/>
    <cellStyle name="Currency 3 2 3 2 7 2 3" xfId="33727"/>
    <cellStyle name="Currency 3 2 3 2 7 3" xfId="3541"/>
    <cellStyle name="Currency 3 2 3 2 7 3 2" xfId="33729"/>
    <cellStyle name="Currency 3 2 3 2 7 4" xfId="33726"/>
    <cellStyle name="Currency 3 2 3 2 8" xfId="3542"/>
    <cellStyle name="Currency 3 2 3 2 8 2" xfId="3543"/>
    <cellStyle name="Currency 3 2 3 2 8 2 2" xfId="3544"/>
    <cellStyle name="Currency 3 2 3 2 8 2 2 2" xfId="33732"/>
    <cellStyle name="Currency 3 2 3 2 8 2 3" xfId="33731"/>
    <cellStyle name="Currency 3 2 3 2 8 3" xfId="3545"/>
    <cellStyle name="Currency 3 2 3 2 8 3 2" xfId="33733"/>
    <cellStyle name="Currency 3 2 3 2 8 4" xfId="33730"/>
    <cellStyle name="Currency 3 2 3 2 9" xfId="3546"/>
    <cellStyle name="Currency 3 2 3 2 9 2" xfId="3547"/>
    <cellStyle name="Currency 3 2 3 2 9 2 2" xfId="3548"/>
    <cellStyle name="Currency 3 2 3 2 9 2 2 2" xfId="33736"/>
    <cellStyle name="Currency 3 2 3 2 9 2 3" xfId="33735"/>
    <cellStyle name="Currency 3 2 3 2 9 3" xfId="3549"/>
    <cellStyle name="Currency 3 2 3 2 9 3 2" xfId="33737"/>
    <cellStyle name="Currency 3 2 3 2 9 4" xfId="33734"/>
    <cellStyle name="Currency 3 2 3 3" xfId="3550"/>
    <cellStyle name="Currency 3 2 3 3 2" xfId="3551"/>
    <cellStyle name="Currency 3 2 3 3 2 2" xfId="3552"/>
    <cellStyle name="Currency 3 2 3 3 2 2 2" xfId="3553"/>
    <cellStyle name="Currency 3 2 3 3 2 2 2 2" xfId="33741"/>
    <cellStyle name="Currency 3 2 3 3 2 2 3" xfId="33740"/>
    <cellStyle name="Currency 3 2 3 3 2 3" xfId="3554"/>
    <cellStyle name="Currency 3 2 3 3 2 3 2" xfId="33742"/>
    <cellStyle name="Currency 3 2 3 3 2 4" xfId="33739"/>
    <cellStyle name="Currency 3 2 3 3 3" xfId="3555"/>
    <cellStyle name="Currency 3 2 3 3 3 2" xfId="3556"/>
    <cellStyle name="Currency 3 2 3 3 3 2 2" xfId="3557"/>
    <cellStyle name="Currency 3 2 3 3 3 2 2 2" xfId="33745"/>
    <cellStyle name="Currency 3 2 3 3 3 2 3" xfId="33744"/>
    <cellStyle name="Currency 3 2 3 3 3 3" xfId="3558"/>
    <cellStyle name="Currency 3 2 3 3 3 3 2" xfId="33746"/>
    <cellStyle name="Currency 3 2 3 3 3 4" xfId="33743"/>
    <cellStyle name="Currency 3 2 3 3 4" xfId="3559"/>
    <cellStyle name="Currency 3 2 3 3 4 2" xfId="3560"/>
    <cellStyle name="Currency 3 2 3 3 4 2 2" xfId="3561"/>
    <cellStyle name="Currency 3 2 3 3 4 2 2 2" xfId="33749"/>
    <cellStyle name="Currency 3 2 3 3 4 2 3" xfId="33748"/>
    <cellStyle name="Currency 3 2 3 3 4 3" xfId="3562"/>
    <cellStyle name="Currency 3 2 3 3 4 3 2" xfId="33750"/>
    <cellStyle name="Currency 3 2 3 3 4 4" xfId="33747"/>
    <cellStyle name="Currency 3 2 3 3 5" xfId="3563"/>
    <cellStyle name="Currency 3 2 3 3 5 2" xfId="3564"/>
    <cellStyle name="Currency 3 2 3 3 5 2 2" xfId="33752"/>
    <cellStyle name="Currency 3 2 3 3 5 3" xfId="33751"/>
    <cellStyle name="Currency 3 2 3 3 6" xfId="3565"/>
    <cellStyle name="Currency 3 2 3 3 6 2" xfId="33753"/>
    <cellStyle name="Currency 3 2 3 3 7" xfId="33738"/>
    <cellStyle name="Currency 3 2 3 4" xfId="3566"/>
    <cellStyle name="Currency 3 2 3 4 2" xfId="3567"/>
    <cellStyle name="Currency 3 2 3 4 2 2" xfId="3568"/>
    <cellStyle name="Currency 3 2 3 4 2 2 2" xfId="3569"/>
    <cellStyle name="Currency 3 2 3 4 2 2 2 2" xfId="33757"/>
    <cellStyle name="Currency 3 2 3 4 2 2 3" xfId="33756"/>
    <cellStyle name="Currency 3 2 3 4 2 3" xfId="3570"/>
    <cellStyle name="Currency 3 2 3 4 2 3 2" xfId="33758"/>
    <cellStyle name="Currency 3 2 3 4 2 4" xfId="33755"/>
    <cellStyle name="Currency 3 2 3 4 3" xfId="3571"/>
    <cellStyle name="Currency 3 2 3 4 3 2" xfId="3572"/>
    <cellStyle name="Currency 3 2 3 4 3 2 2" xfId="3573"/>
    <cellStyle name="Currency 3 2 3 4 3 2 2 2" xfId="33761"/>
    <cellStyle name="Currency 3 2 3 4 3 2 3" xfId="33760"/>
    <cellStyle name="Currency 3 2 3 4 3 3" xfId="3574"/>
    <cellStyle name="Currency 3 2 3 4 3 3 2" xfId="33762"/>
    <cellStyle name="Currency 3 2 3 4 3 4" xfId="33759"/>
    <cellStyle name="Currency 3 2 3 4 4" xfId="3575"/>
    <cellStyle name="Currency 3 2 3 4 4 2" xfId="3576"/>
    <cellStyle name="Currency 3 2 3 4 4 2 2" xfId="3577"/>
    <cellStyle name="Currency 3 2 3 4 4 2 2 2" xfId="33765"/>
    <cellStyle name="Currency 3 2 3 4 4 2 3" xfId="33764"/>
    <cellStyle name="Currency 3 2 3 4 4 3" xfId="3578"/>
    <cellStyle name="Currency 3 2 3 4 4 3 2" xfId="33766"/>
    <cellStyle name="Currency 3 2 3 4 4 4" xfId="33763"/>
    <cellStyle name="Currency 3 2 3 4 5" xfId="3579"/>
    <cellStyle name="Currency 3 2 3 4 5 2" xfId="3580"/>
    <cellStyle name="Currency 3 2 3 4 5 2 2" xfId="33768"/>
    <cellStyle name="Currency 3 2 3 4 5 3" xfId="33767"/>
    <cellStyle name="Currency 3 2 3 4 6" xfId="3581"/>
    <cellStyle name="Currency 3 2 3 4 6 2" xfId="33769"/>
    <cellStyle name="Currency 3 2 3 4 7" xfId="33754"/>
    <cellStyle name="Currency 3 2 3 5" xfId="3582"/>
    <cellStyle name="Currency 3 2 3 5 2" xfId="3583"/>
    <cellStyle name="Currency 3 2 3 5 2 2" xfId="3584"/>
    <cellStyle name="Currency 3 2 3 5 2 2 2" xfId="3585"/>
    <cellStyle name="Currency 3 2 3 5 2 2 2 2" xfId="33773"/>
    <cellStyle name="Currency 3 2 3 5 2 2 3" xfId="33772"/>
    <cellStyle name="Currency 3 2 3 5 2 3" xfId="3586"/>
    <cellStyle name="Currency 3 2 3 5 2 3 2" xfId="33774"/>
    <cellStyle name="Currency 3 2 3 5 2 4" xfId="33771"/>
    <cellStyle name="Currency 3 2 3 5 3" xfId="3587"/>
    <cellStyle name="Currency 3 2 3 5 3 2" xfId="3588"/>
    <cellStyle name="Currency 3 2 3 5 3 2 2" xfId="3589"/>
    <cellStyle name="Currency 3 2 3 5 3 2 2 2" xfId="33777"/>
    <cellStyle name="Currency 3 2 3 5 3 2 3" xfId="33776"/>
    <cellStyle name="Currency 3 2 3 5 3 3" xfId="3590"/>
    <cellStyle name="Currency 3 2 3 5 3 3 2" xfId="33778"/>
    <cellStyle name="Currency 3 2 3 5 3 4" xfId="33775"/>
    <cellStyle name="Currency 3 2 3 5 4" xfId="3591"/>
    <cellStyle name="Currency 3 2 3 5 4 2" xfId="3592"/>
    <cellStyle name="Currency 3 2 3 5 4 2 2" xfId="33780"/>
    <cellStyle name="Currency 3 2 3 5 4 3" xfId="33779"/>
    <cellStyle name="Currency 3 2 3 5 5" xfId="3593"/>
    <cellStyle name="Currency 3 2 3 5 5 2" xfId="33781"/>
    <cellStyle name="Currency 3 2 3 5 6" xfId="33770"/>
    <cellStyle name="Currency 3 2 3 6" xfId="3594"/>
    <cellStyle name="Currency 3 2 3 6 2" xfId="3595"/>
    <cellStyle name="Currency 3 2 3 6 2 2" xfId="3596"/>
    <cellStyle name="Currency 3 2 3 6 2 2 2" xfId="33784"/>
    <cellStyle name="Currency 3 2 3 6 2 3" xfId="33783"/>
    <cellStyle name="Currency 3 2 3 6 3" xfId="3597"/>
    <cellStyle name="Currency 3 2 3 6 3 2" xfId="33785"/>
    <cellStyle name="Currency 3 2 3 6 4" xfId="33782"/>
    <cellStyle name="Currency 3 2 3 7" xfId="3598"/>
    <cellStyle name="Currency 3 2 3 7 2" xfId="3599"/>
    <cellStyle name="Currency 3 2 3 7 2 2" xfId="3600"/>
    <cellStyle name="Currency 3 2 3 7 2 2 2" xfId="33788"/>
    <cellStyle name="Currency 3 2 3 7 2 3" xfId="33787"/>
    <cellStyle name="Currency 3 2 3 7 3" xfId="3601"/>
    <cellStyle name="Currency 3 2 3 7 3 2" xfId="33789"/>
    <cellStyle name="Currency 3 2 3 7 4" xfId="33786"/>
    <cellStyle name="Currency 3 2 3 8" xfId="3602"/>
    <cellStyle name="Currency 3 2 3 8 2" xfId="3603"/>
    <cellStyle name="Currency 3 2 3 8 2 2" xfId="3604"/>
    <cellStyle name="Currency 3 2 3 8 2 2 2" xfId="33792"/>
    <cellStyle name="Currency 3 2 3 8 2 3" xfId="33791"/>
    <cellStyle name="Currency 3 2 3 8 3" xfId="3605"/>
    <cellStyle name="Currency 3 2 3 8 3 2" xfId="33793"/>
    <cellStyle name="Currency 3 2 3 8 4" xfId="33790"/>
    <cellStyle name="Currency 3 2 3 9" xfId="3606"/>
    <cellStyle name="Currency 3 2 3 9 2" xfId="3607"/>
    <cellStyle name="Currency 3 2 3 9 2 2" xfId="3608"/>
    <cellStyle name="Currency 3 2 3 9 2 2 2" xfId="33796"/>
    <cellStyle name="Currency 3 2 3 9 2 3" xfId="33795"/>
    <cellStyle name="Currency 3 2 3 9 3" xfId="3609"/>
    <cellStyle name="Currency 3 2 3 9 3 2" xfId="33797"/>
    <cellStyle name="Currency 3 2 3 9 4" xfId="33794"/>
    <cellStyle name="Currency 3 2 4" xfId="3610"/>
    <cellStyle name="Currency 3 2 4 10" xfId="3611"/>
    <cellStyle name="Currency 3 2 4 10 2" xfId="3612"/>
    <cellStyle name="Currency 3 2 4 10 2 2" xfId="33800"/>
    <cellStyle name="Currency 3 2 4 10 3" xfId="33799"/>
    <cellStyle name="Currency 3 2 4 11" xfId="3613"/>
    <cellStyle name="Currency 3 2 4 11 2" xfId="33801"/>
    <cellStyle name="Currency 3 2 4 12" xfId="33798"/>
    <cellStyle name="Currency 3 2 4 2" xfId="3614"/>
    <cellStyle name="Currency 3 2 4 2 2" xfId="3615"/>
    <cellStyle name="Currency 3 2 4 2 2 2" xfId="3616"/>
    <cellStyle name="Currency 3 2 4 2 2 2 2" xfId="3617"/>
    <cellStyle name="Currency 3 2 4 2 2 2 2 2" xfId="33805"/>
    <cellStyle name="Currency 3 2 4 2 2 2 3" xfId="33804"/>
    <cellStyle name="Currency 3 2 4 2 2 3" xfId="3618"/>
    <cellStyle name="Currency 3 2 4 2 2 3 2" xfId="33806"/>
    <cellStyle name="Currency 3 2 4 2 2 4" xfId="33803"/>
    <cellStyle name="Currency 3 2 4 2 3" xfId="3619"/>
    <cellStyle name="Currency 3 2 4 2 3 2" xfId="3620"/>
    <cellStyle name="Currency 3 2 4 2 3 2 2" xfId="3621"/>
    <cellStyle name="Currency 3 2 4 2 3 2 2 2" xfId="33809"/>
    <cellStyle name="Currency 3 2 4 2 3 2 3" xfId="33808"/>
    <cellStyle name="Currency 3 2 4 2 3 3" xfId="3622"/>
    <cellStyle name="Currency 3 2 4 2 3 3 2" xfId="33810"/>
    <cellStyle name="Currency 3 2 4 2 3 4" xfId="33807"/>
    <cellStyle name="Currency 3 2 4 2 4" xfId="3623"/>
    <cellStyle name="Currency 3 2 4 2 4 2" xfId="3624"/>
    <cellStyle name="Currency 3 2 4 2 4 2 2" xfId="3625"/>
    <cellStyle name="Currency 3 2 4 2 4 2 2 2" xfId="33813"/>
    <cellStyle name="Currency 3 2 4 2 4 2 3" xfId="33812"/>
    <cellStyle name="Currency 3 2 4 2 4 3" xfId="3626"/>
    <cellStyle name="Currency 3 2 4 2 4 3 2" xfId="33814"/>
    <cellStyle name="Currency 3 2 4 2 4 4" xfId="33811"/>
    <cellStyle name="Currency 3 2 4 2 5" xfId="3627"/>
    <cellStyle name="Currency 3 2 4 2 5 2" xfId="3628"/>
    <cellStyle name="Currency 3 2 4 2 5 2 2" xfId="33816"/>
    <cellStyle name="Currency 3 2 4 2 5 3" xfId="33815"/>
    <cellStyle name="Currency 3 2 4 2 6" xfId="3629"/>
    <cellStyle name="Currency 3 2 4 2 6 2" xfId="33817"/>
    <cellStyle name="Currency 3 2 4 2 7" xfId="33802"/>
    <cellStyle name="Currency 3 2 4 3" xfId="3630"/>
    <cellStyle name="Currency 3 2 4 3 2" xfId="3631"/>
    <cellStyle name="Currency 3 2 4 3 2 2" xfId="3632"/>
    <cellStyle name="Currency 3 2 4 3 2 2 2" xfId="3633"/>
    <cellStyle name="Currency 3 2 4 3 2 2 2 2" xfId="33821"/>
    <cellStyle name="Currency 3 2 4 3 2 2 3" xfId="33820"/>
    <cellStyle name="Currency 3 2 4 3 2 3" xfId="3634"/>
    <cellStyle name="Currency 3 2 4 3 2 3 2" xfId="33822"/>
    <cellStyle name="Currency 3 2 4 3 2 4" xfId="33819"/>
    <cellStyle name="Currency 3 2 4 3 3" xfId="3635"/>
    <cellStyle name="Currency 3 2 4 3 3 2" xfId="3636"/>
    <cellStyle name="Currency 3 2 4 3 3 2 2" xfId="3637"/>
    <cellStyle name="Currency 3 2 4 3 3 2 2 2" xfId="33825"/>
    <cellStyle name="Currency 3 2 4 3 3 2 3" xfId="33824"/>
    <cellStyle name="Currency 3 2 4 3 3 3" xfId="3638"/>
    <cellStyle name="Currency 3 2 4 3 3 3 2" xfId="33826"/>
    <cellStyle name="Currency 3 2 4 3 3 4" xfId="33823"/>
    <cellStyle name="Currency 3 2 4 3 4" xfId="3639"/>
    <cellStyle name="Currency 3 2 4 3 4 2" xfId="3640"/>
    <cellStyle name="Currency 3 2 4 3 4 2 2" xfId="3641"/>
    <cellStyle name="Currency 3 2 4 3 4 2 2 2" xfId="33829"/>
    <cellStyle name="Currency 3 2 4 3 4 2 3" xfId="33828"/>
    <cellStyle name="Currency 3 2 4 3 4 3" xfId="3642"/>
    <cellStyle name="Currency 3 2 4 3 4 3 2" xfId="33830"/>
    <cellStyle name="Currency 3 2 4 3 4 4" xfId="33827"/>
    <cellStyle name="Currency 3 2 4 3 5" xfId="3643"/>
    <cellStyle name="Currency 3 2 4 3 5 2" xfId="3644"/>
    <cellStyle name="Currency 3 2 4 3 5 2 2" xfId="33832"/>
    <cellStyle name="Currency 3 2 4 3 5 3" xfId="33831"/>
    <cellStyle name="Currency 3 2 4 3 6" xfId="3645"/>
    <cellStyle name="Currency 3 2 4 3 6 2" xfId="33833"/>
    <cellStyle name="Currency 3 2 4 3 7" xfId="33818"/>
    <cellStyle name="Currency 3 2 4 4" xfId="3646"/>
    <cellStyle name="Currency 3 2 4 4 2" xfId="3647"/>
    <cellStyle name="Currency 3 2 4 4 2 2" xfId="3648"/>
    <cellStyle name="Currency 3 2 4 4 2 2 2" xfId="3649"/>
    <cellStyle name="Currency 3 2 4 4 2 2 2 2" xfId="33837"/>
    <cellStyle name="Currency 3 2 4 4 2 2 3" xfId="33836"/>
    <cellStyle name="Currency 3 2 4 4 2 3" xfId="3650"/>
    <cellStyle name="Currency 3 2 4 4 2 3 2" xfId="33838"/>
    <cellStyle name="Currency 3 2 4 4 2 4" xfId="33835"/>
    <cellStyle name="Currency 3 2 4 4 3" xfId="3651"/>
    <cellStyle name="Currency 3 2 4 4 3 2" xfId="3652"/>
    <cellStyle name="Currency 3 2 4 4 3 2 2" xfId="3653"/>
    <cellStyle name="Currency 3 2 4 4 3 2 2 2" xfId="33841"/>
    <cellStyle name="Currency 3 2 4 4 3 2 3" xfId="33840"/>
    <cellStyle name="Currency 3 2 4 4 3 3" xfId="3654"/>
    <cellStyle name="Currency 3 2 4 4 3 3 2" xfId="33842"/>
    <cellStyle name="Currency 3 2 4 4 3 4" xfId="33839"/>
    <cellStyle name="Currency 3 2 4 4 4" xfId="3655"/>
    <cellStyle name="Currency 3 2 4 4 4 2" xfId="3656"/>
    <cellStyle name="Currency 3 2 4 4 4 2 2" xfId="33844"/>
    <cellStyle name="Currency 3 2 4 4 4 3" xfId="33843"/>
    <cellStyle name="Currency 3 2 4 4 5" xfId="3657"/>
    <cellStyle name="Currency 3 2 4 4 5 2" xfId="33845"/>
    <cellStyle name="Currency 3 2 4 4 6" xfId="33834"/>
    <cellStyle name="Currency 3 2 4 5" xfId="3658"/>
    <cellStyle name="Currency 3 2 4 5 2" xfId="3659"/>
    <cellStyle name="Currency 3 2 4 5 2 2" xfId="3660"/>
    <cellStyle name="Currency 3 2 4 5 2 2 2" xfId="33848"/>
    <cellStyle name="Currency 3 2 4 5 2 3" xfId="33847"/>
    <cellStyle name="Currency 3 2 4 5 3" xfId="3661"/>
    <cellStyle name="Currency 3 2 4 5 3 2" xfId="33849"/>
    <cellStyle name="Currency 3 2 4 5 4" xfId="33846"/>
    <cellStyle name="Currency 3 2 4 6" xfId="3662"/>
    <cellStyle name="Currency 3 2 4 6 2" xfId="3663"/>
    <cellStyle name="Currency 3 2 4 6 2 2" xfId="3664"/>
    <cellStyle name="Currency 3 2 4 6 2 2 2" xfId="33852"/>
    <cellStyle name="Currency 3 2 4 6 2 3" xfId="33851"/>
    <cellStyle name="Currency 3 2 4 6 3" xfId="3665"/>
    <cellStyle name="Currency 3 2 4 6 3 2" xfId="33853"/>
    <cellStyle name="Currency 3 2 4 6 4" xfId="33850"/>
    <cellStyle name="Currency 3 2 4 7" xfId="3666"/>
    <cellStyle name="Currency 3 2 4 7 2" xfId="3667"/>
    <cellStyle name="Currency 3 2 4 7 2 2" xfId="3668"/>
    <cellStyle name="Currency 3 2 4 7 2 2 2" xfId="33856"/>
    <cellStyle name="Currency 3 2 4 7 2 3" xfId="33855"/>
    <cellStyle name="Currency 3 2 4 7 3" xfId="3669"/>
    <cellStyle name="Currency 3 2 4 7 3 2" xfId="33857"/>
    <cellStyle name="Currency 3 2 4 7 4" xfId="33854"/>
    <cellStyle name="Currency 3 2 4 8" xfId="3670"/>
    <cellStyle name="Currency 3 2 4 8 2" xfId="3671"/>
    <cellStyle name="Currency 3 2 4 8 2 2" xfId="3672"/>
    <cellStyle name="Currency 3 2 4 8 2 2 2" xfId="33860"/>
    <cellStyle name="Currency 3 2 4 8 2 3" xfId="33859"/>
    <cellStyle name="Currency 3 2 4 8 3" xfId="3673"/>
    <cellStyle name="Currency 3 2 4 8 3 2" xfId="33861"/>
    <cellStyle name="Currency 3 2 4 8 4" xfId="33858"/>
    <cellStyle name="Currency 3 2 4 9" xfId="3674"/>
    <cellStyle name="Currency 3 2 4 9 2" xfId="3675"/>
    <cellStyle name="Currency 3 2 4 9 2 2" xfId="3676"/>
    <cellStyle name="Currency 3 2 4 9 2 2 2" xfId="33864"/>
    <cellStyle name="Currency 3 2 4 9 2 3" xfId="33863"/>
    <cellStyle name="Currency 3 2 4 9 3" xfId="3677"/>
    <cellStyle name="Currency 3 2 4 9 3 2" xfId="33865"/>
    <cellStyle name="Currency 3 2 4 9 4" xfId="33862"/>
    <cellStyle name="Currency 3 2 5" xfId="3678"/>
    <cellStyle name="Currency 3 2 5 2" xfId="3679"/>
    <cellStyle name="Currency 3 2 5 2 2" xfId="3680"/>
    <cellStyle name="Currency 3 2 5 2 2 2" xfId="3681"/>
    <cellStyle name="Currency 3 2 5 2 2 2 2" xfId="33869"/>
    <cellStyle name="Currency 3 2 5 2 2 3" xfId="33868"/>
    <cellStyle name="Currency 3 2 5 2 3" xfId="3682"/>
    <cellStyle name="Currency 3 2 5 2 3 2" xfId="33870"/>
    <cellStyle name="Currency 3 2 5 2 4" xfId="33867"/>
    <cellStyle name="Currency 3 2 5 3" xfId="3683"/>
    <cellStyle name="Currency 3 2 5 3 2" xfId="3684"/>
    <cellStyle name="Currency 3 2 5 3 2 2" xfId="3685"/>
    <cellStyle name="Currency 3 2 5 3 2 2 2" xfId="33873"/>
    <cellStyle name="Currency 3 2 5 3 2 3" xfId="33872"/>
    <cellStyle name="Currency 3 2 5 3 3" xfId="3686"/>
    <cellStyle name="Currency 3 2 5 3 3 2" xfId="33874"/>
    <cellStyle name="Currency 3 2 5 3 4" xfId="33871"/>
    <cellStyle name="Currency 3 2 5 4" xfId="3687"/>
    <cellStyle name="Currency 3 2 5 4 2" xfId="3688"/>
    <cellStyle name="Currency 3 2 5 4 2 2" xfId="3689"/>
    <cellStyle name="Currency 3 2 5 4 2 2 2" xfId="33877"/>
    <cellStyle name="Currency 3 2 5 4 2 3" xfId="33876"/>
    <cellStyle name="Currency 3 2 5 4 3" xfId="3690"/>
    <cellStyle name="Currency 3 2 5 4 3 2" xfId="33878"/>
    <cellStyle name="Currency 3 2 5 4 4" xfId="33875"/>
    <cellStyle name="Currency 3 2 5 5" xfId="3691"/>
    <cellStyle name="Currency 3 2 5 5 2" xfId="3692"/>
    <cellStyle name="Currency 3 2 5 5 2 2" xfId="33880"/>
    <cellStyle name="Currency 3 2 5 5 3" xfId="33879"/>
    <cellStyle name="Currency 3 2 5 6" xfId="3693"/>
    <cellStyle name="Currency 3 2 5 6 2" xfId="33881"/>
    <cellStyle name="Currency 3 2 5 7" xfId="33866"/>
    <cellStyle name="Currency 3 2 6" xfId="3694"/>
    <cellStyle name="Currency 3 2 6 2" xfId="3695"/>
    <cellStyle name="Currency 3 2 6 2 2" xfId="3696"/>
    <cellStyle name="Currency 3 2 6 2 2 2" xfId="3697"/>
    <cellStyle name="Currency 3 2 6 2 2 2 2" xfId="33885"/>
    <cellStyle name="Currency 3 2 6 2 2 3" xfId="33884"/>
    <cellStyle name="Currency 3 2 6 2 3" xfId="3698"/>
    <cellStyle name="Currency 3 2 6 2 3 2" xfId="33886"/>
    <cellStyle name="Currency 3 2 6 2 4" xfId="33883"/>
    <cellStyle name="Currency 3 2 6 3" xfId="3699"/>
    <cellStyle name="Currency 3 2 6 3 2" xfId="3700"/>
    <cellStyle name="Currency 3 2 6 3 2 2" xfId="3701"/>
    <cellStyle name="Currency 3 2 6 3 2 2 2" xfId="33889"/>
    <cellStyle name="Currency 3 2 6 3 2 3" xfId="33888"/>
    <cellStyle name="Currency 3 2 6 3 3" xfId="3702"/>
    <cellStyle name="Currency 3 2 6 3 3 2" xfId="33890"/>
    <cellStyle name="Currency 3 2 6 3 4" xfId="33887"/>
    <cellStyle name="Currency 3 2 6 4" xfId="3703"/>
    <cellStyle name="Currency 3 2 6 4 2" xfId="3704"/>
    <cellStyle name="Currency 3 2 6 4 2 2" xfId="3705"/>
    <cellStyle name="Currency 3 2 6 4 2 2 2" xfId="33893"/>
    <cellStyle name="Currency 3 2 6 4 2 3" xfId="33892"/>
    <cellStyle name="Currency 3 2 6 4 3" xfId="3706"/>
    <cellStyle name="Currency 3 2 6 4 3 2" xfId="33894"/>
    <cellStyle name="Currency 3 2 6 4 4" xfId="33891"/>
    <cellStyle name="Currency 3 2 6 5" xfId="3707"/>
    <cellStyle name="Currency 3 2 6 5 2" xfId="3708"/>
    <cellStyle name="Currency 3 2 6 5 2 2" xfId="33896"/>
    <cellStyle name="Currency 3 2 6 5 3" xfId="33895"/>
    <cellStyle name="Currency 3 2 6 6" xfId="3709"/>
    <cellStyle name="Currency 3 2 6 6 2" xfId="33897"/>
    <cellStyle name="Currency 3 2 6 7" xfId="33882"/>
    <cellStyle name="Currency 3 2 7" xfId="3710"/>
    <cellStyle name="Currency 3 2 7 2" xfId="3711"/>
    <cellStyle name="Currency 3 2 7 2 2" xfId="3712"/>
    <cellStyle name="Currency 3 2 7 2 2 2" xfId="3713"/>
    <cellStyle name="Currency 3 2 7 2 2 2 2" xfId="33901"/>
    <cellStyle name="Currency 3 2 7 2 2 3" xfId="33900"/>
    <cellStyle name="Currency 3 2 7 2 3" xfId="3714"/>
    <cellStyle name="Currency 3 2 7 2 3 2" xfId="33902"/>
    <cellStyle name="Currency 3 2 7 2 4" xfId="33899"/>
    <cellStyle name="Currency 3 2 7 3" xfId="3715"/>
    <cellStyle name="Currency 3 2 7 3 2" xfId="3716"/>
    <cellStyle name="Currency 3 2 7 3 2 2" xfId="3717"/>
    <cellStyle name="Currency 3 2 7 3 2 2 2" xfId="33905"/>
    <cellStyle name="Currency 3 2 7 3 2 3" xfId="33904"/>
    <cellStyle name="Currency 3 2 7 3 3" xfId="3718"/>
    <cellStyle name="Currency 3 2 7 3 3 2" xfId="33906"/>
    <cellStyle name="Currency 3 2 7 3 4" xfId="33903"/>
    <cellStyle name="Currency 3 2 7 4" xfId="3719"/>
    <cellStyle name="Currency 3 2 7 4 2" xfId="3720"/>
    <cellStyle name="Currency 3 2 7 4 2 2" xfId="33908"/>
    <cellStyle name="Currency 3 2 7 4 3" xfId="33907"/>
    <cellStyle name="Currency 3 2 7 5" xfId="3721"/>
    <cellStyle name="Currency 3 2 7 5 2" xfId="33909"/>
    <cellStyle name="Currency 3 2 7 6" xfId="33898"/>
    <cellStyle name="Currency 3 2 8" xfId="3722"/>
    <cellStyle name="Currency 3 2 8 2" xfId="3723"/>
    <cellStyle name="Currency 3 2 8 2 2" xfId="3724"/>
    <cellStyle name="Currency 3 2 8 2 2 2" xfId="33912"/>
    <cellStyle name="Currency 3 2 8 2 3" xfId="33911"/>
    <cellStyle name="Currency 3 2 8 3" xfId="3725"/>
    <cellStyle name="Currency 3 2 8 3 2" xfId="33913"/>
    <cellStyle name="Currency 3 2 8 4" xfId="33910"/>
    <cellStyle name="Currency 3 2 9" xfId="3726"/>
    <cellStyle name="Currency 3 2 9 2" xfId="3727"/>
    <cellStyle name="Currency 3 2 9 2 2" xfId="3728"/>
    <cellStyle name="Currency 3 2 9 2 2 2" xfId="33916"/>
    <cellStyle name="Currency 3 2 9 2 3" xfId="33915"/>
    <cellStyle name="Currency 3 2 9 3" xfId="3729"/>
    <cellStyle name="Currency 3 2 9 3 2" xfId="33917"/>
    <cellStyle name="Currency 3 2 9 4" xfId="33914"/>
    <cellStyle name="Currency 3 20" xfId="30636"/>
    <cellStyle name="Currency 3 3" xfId="596"/>
    <cellStyle name="Currency 3 3 10" xfId="3731"/>
    <cellStyle name="Currency 3 3 10 2" xfId="3732"/>
    <cellStyle name="Currency 3 3 10 2 2" xfId="3733"/>
    <cellStyle name="Currency 3 3 10 2 2 2" xfId="33921"/>
    <cellStyle name="Currency 3 3 10 2 3" xfId="33920"/>
    <cellStyle name="Currency 3 3 10 3" xfId="3734"/>
    <cellStyle name="Currency 3 3 10 3 2" xfId="33922"/>
    <cellStyle name="Currency 3 3 10 4" xfId="33919"/>
    <cellStyle name="Currency 3 3 11" xfId="3735"/>
    <cellStyle name="Currency 3 3 11 2" xfId="3736"/>
    <cellStyle name="Currency 3 3 11 2 2" xfId="3737"/>
    <cellStyle name="Currency 3 3 11 2 2 2" xfId="33925"/>
    <cellStyle name="Currency 3 3 11 2 3" xfId="33924"/>
    <cellStyle name="Currency 3 3 11 3" xfId="3738"/>
    <cellStyle name="Currency 3 3 11 3 2" xfId="33926"/>
    <cellStyle name="Currency 3 3 11 4" xfId="33923"/>
    <cellStyle name="Currency 3 3 12" xfId="3739"/>
    <cellStyle name="Currency 3 3 12 2" xfId="3740"/>
    <cellStyle name="Currency 3 3 12 2 2" xfId="33928"/>
    <cellStyle name="Currency 3 3 12 3" xfId="33927"/>
    <cellStyle name="Currency 3 3 13" xfId="3741"/>
    <cellStyle name="Currency 3 3 13 2" xfId="33929"/>
    <cellStyle name="Currency 3 3 14" xfId="3742"/>
    <cellStyle name="Currency 3 3 14 2" xfId="33930"/>
    <cellStyle name="Currency 3 3 15" xfId="3730"/>
    <cellStyle name="Currency 3 3 15 2" xfId="33918"/>
    <cellStyle name="Currency 3 3 16" xfId="30217"/>
    <cellStyle name="Currency 3 3 16 2" xfId="60316"/>
    <cellStyle name="Currency 3 3 17" xfId="30833"/>
    <cellStyle name="Currency 3 3 2" xfId="3743"/>
    <cellStyle name="Currency 3 3 2 10" xfId="3744"/>
    <cellStyle name="Currency 3 3 2 10 2" xfId="3745"/>
    <cellStyle name="Currency 3 3 2 10 2 2" xfId="3746"/>
    <cellStyle name="Currency 3 3 2 10 2 2 2" xfId="33934"/>
    <cellStyle name="Currency 3 3 2 10 2 3" xfId="33933"/>
    <cellStyle name="Currency 3 3 2 10 3" xfId="3747"/>
    <cellStyle name="Currency 3 3 2 10 3 2" xfId="33935"/>
    <cellStyle name="Currency 3 3 2 10 4" xfId="33932"/>
    <cellStyle name="Currency 3 3 2 11" xfId="3748"/>
    <cellStyle name="Currency 3 3 2 11 2" xfId="3749"/>
    <cellStyle name="Currency 3 3 2 11 2 2" xfId="33937"/>
    <cellStyle name="Currency 3 3 2 11 3" xfId="33936"/>
    <cellStyle name="Currency 3 3 2 12" xfId="3750"/>
    <cellStyle name="Currency 3 3 2 12 2" xfId="33938"/>
    <cellStyle name="Currency 3 3 2 13" xfId="3751"/>
    <cellStyle name="Currency 3 3 2 13 2" xfId="33939"/>
    <cellStyle name="Currency 3 3 2 14" xfId="33931"/>
    <cellStyle name="Currency 3 3 2 2" xfId="3752"/>
    <cellStyle name="Currency 3 3 2 2 10" xfId="3753"/>
    <cellStyle name="Currency 3 3 2 2 10 2" xfId="3754"/>
    <cellStyle name="Currency 3 3 2 2 10 2 2" xfId="33942"/>
    <cellStyle name="Currency 3 3 2 2 10 3" xfId="33941"/>
    <cellStyle name="Currency 3 3 2 2 11" xfId="3755"/>
    <cellStyle name="Currency 3 3 2 2 11 2" xfId="33943"/>
    <cellStyle name="Currency 3 3 2 2 12" xfId="33940"/>
    <cellStyle name="Currency 3 3 2 2 2" xfId="3756"/>
    <cellStyle name="Currency 3 3 2 2 2 2" xfId="3757"/>
    <cellStyle name="Currency 3 3 2 2 2 2 2" xfId="3758"/>
    <cellStyle name="Currency 3 3 2 2 2 2 2 2" xfId="3759"/>
    <cellStyle name="Currency 3 3 2 2 2 2 2 2 2" xfId="33947"/>
    <cellStyle name="Currency 3 3 2 2 2 2 2 3" xfId="33946"/>
    <cellStyle name="Currency 3 3 2 2 2 2 3" xfId="3760"/>
    <cellStyle name="Currency 3 3 2 2 2 2 3 2" xfId="33948"/>
    <cellStyle name="Currency 3 3 2 2 2 2 4" xfId="33945"/>
    <cellStyle name="Currency 3 3 2 2 2 3" xfId="3761"/>
    <cellStyle name="Currency 3 3 2 2 2 3 2" xfId="3762"/>
    <cellStyle name="Currency 3 3 2 2 2 3 2 2" xfId="3763"/>
    <cellStyle name="Currency 3 3 2 2 2 3 2 2 2" xfId="33951"/>
    <cellStyle name="Currency 3 3 2 2 2 3 2 3" xfId="33950"/>
    <cellStyle name="Currency 3 3 2 2 2 3 3" xfId="3764"/>
    <cellStyle name="Currency 3 3 2 2 2 3 3 2" xfId="33952"/>
    <cellStyle name="Currency 3 3 2 2 2 3 4" xfId="33949"/>
    <cellStyle name="Currency 3 3 2 2 2 4" xfId="3765"/>
    <cellStyle name="Currency 3 3 2 2 2 4 2" xfId="3766"/>
    <cellStyle name="Currency 3 3 2 2 2 4 2 2" xfId="3767"/>
    <cellStyle name="Currency 3 3 2 2 2 4 2 2 2" xfId="33955"/>
    <cellStyle name="Currency 3 3 2 2 2 4 2 3" xfId="33954"/>
    <cellStyle name="Currency 3 3 2 2 2 4 3" xfId="3768"/>
    <cellStyle name="Currency 3 3 2 2 2 4 3 2" xfId="33956"/>
    <cellStyle name="Currency 3 3 2 2 2 4 4" xfId="33953"/>
    <cellStyle name="Currency 3 3 2 2 2 5" xfId="3769"/>
    <cellStyle name="Currency 3 3 2 2 2 5 2" xfId="3770"/>
    <cellStyle name="Currency 3 3 2 2 2 5 2 2" xfId="33958"/>
    <cellStyle name="Currency 3 3 2 2 2 5 3" xfId="33957"/>
    <cellStyle name="Currency 3 3 2 2 2 6" xfId="3771"/>
    <cellStyle name="Currency 3 3 2 2 2 6 2" xfId="33959"/>
    <cellStyle name="Currency 3 3 2 2 2 7" xfId="33944"/>
    <cellStyle name="Currency 3 3 2 2 3" xfId="3772"/>
    <cellStyle name="Currency 3 3 2 2 3 2" xfId="3773"/>
    <cellStyle name="Currency 3 3 2 2 3 2 2" xfId="3774"/>
    <cellStyle name="Currency 3 3 2 2 3 2 2 2" xfId="3775"/>
    <cellStyle name="Currency 3 3 2 2 3 2 2 2 2" xfId="33963"/>
    <cellStyle name="Currency 3 3 2 2 3 2 2 3" xfId="33962"/>
    <cellStyle name="Currency 3 3 2 2 3 2 3" xfId="3776"/>
    <cellStyle name="Currency 3 3 2 2 3 2 3 2" xfId="33964"/>
    <cellStyle name="Currency 3 3 2 2 3 2 4" xfId="33961"/>
    <cellStyle name="Currency 3 3 2 2 3 3" xfId="3777"/>
    <cellStyle name="Currency 3 3 2 2 3 3 2" xfId="3778"/>
    <cellStyle name="Currency 3 3 2 2 3 3 2 2" xfId="3779"/>
    <cellStyle name="Currency 3 3 2 2 3 3 2 2 2" xfId="33967"/>
    <cellStyle name="Currency 3 3 2 2 3 3 2 3" xfId="33966"/>
    <cellStyle name="Currency 3 3 2 2 3 3 3" xfId="3780"/>
    <cellStyle name="Currency 3 3 2 2 3 3 3 2" xfId="33968"/>
    <cellStyle name="Currency 3 3 2 2 3 3 4" xfId="33965"/>
    <cellStyle name="Currency 3 3 2 2 3 4" xfId="3781"/>
    <cellStyle name="Currency 3 3 2 2 3 4 2" xfId="3782"/>
    <cellStyle name="Currency 3 3 2 2 3 4 2 2" xfId="3783"/>
    <cellStyle name="Currency 3 3 2 2 3 4 2 2 2" xfId="33971"/>
    <cellStyle name="Currency 3 3 2 2 3 4 2 3" xfId="33970"/>
    <cellStyle name="Currency 3 3 2 2 3 4 3" xfId="3784"/>
    <cellStyle name="Currency 3 3 2 2 3 4 3 2" xfId="33972"/>
    <cellStyle name="Currency 3 3 2 2 3 4 4" xfId="33969"/>
    <cellStyle name="Currency 3 3 2 2 3 5" xfId="3785"/>
    <cellStyle name="Currency 3 3 2 2 3 5 2" xfId="3786"/>
    <cellStyle name="Currency 3 3 2 2 3 5 2 2" xfId="33974"/>
    <cellStyle name="Currency 3 3 2 2 3 5 3" xfId="33973"/>
    <cellStyle name="Currency 3 3 2 2 3 6" xfId="3787"/>
    <cellStyle name="Currency 3 3 2 2 3 6 2" xfId="33975"/>
    <cellStyle name="Currency 3 3 2 2 3 7" xfId="33960"/>
    <cellStyle name="Currency 3 3 2 2 4" xfId="3788"/>
    <cellStyle name="Currency 3 3 2 2 4 2" xfId="3789"/>
    <cellStyle name="Currency 3 3 2 2 4 2 2" xfId="3790"/>
    <cellStyle name="Currency 3 3 2 2 4 2 2 2" xfId="3791"/>
    <cellStyle name="Currency 3 3 2 2 4 2 2 2 2" xfId="33979"/>
    <cellStyle name="Currency 3 3 2 2 4 2 2 3" xfId="33978"/>
    <cellStyle name="Currency 3 3 2 2 4 2 3" xfId="3792"/>
    <cellStyle name="Currency 3 3 2 2 4 2 3 2" xfId="33980"/>
    <cellStyle name="Currency 3 3 2 2 4 2 4" xfId="33977"/>
    <cellStyle name="Currency 3 3 2 2 4 3" xfId="3793"/>
    <cellStyle name="Currency 3 3 2 2 4 3 2" xfId="3794"/>
    <cellStyle name="Currency 3 3 2 2 4 3 2 2" xfId="3795"/>
    <cellStyle name="Currency 3 3 2 2 4 3 2 2 2" xfId="33983"/>
    <cellStyle name="Currency 3 3 2 2 4 3 2 3" xfId="33982"/>
    <cellStyle name="Currency 3 3 2 2 4 3 3" xfId="3796"/>
    <cellStyle name="Currency 3 3 2 2 4 3 3 2" xfId="33984"/>
    <cellStyle name="Currency 3 3 2 2 4 3 4" xfId="33981"/>
    <cellStyle name="Currency 3 3 2 2 4 4" xfId="3797"/>
    <cellStyle name="Currency 3 3 2 2 4 4 2" xfId="3798"/>
    <cellStyle name="Currency 3 3 2 2 4 4 2 2" xfId="33986"/>
    <cellStyle name="Currency 3 3 2 2 4 4 3" xfId="33985"/>
    <cellStyle name="Currency 3 3 2 2 4 5" xfId="3799"/>
    <cellStyle name="Currency 3 3 2 2 4 5 2" xfId="33987"/>
    <cellStyle name="Currency 3 3 2 2 4 6" xfId="33976"/>
    <cellStyle name="Currency 3 3 2 2 5" xfId="3800"/>
    <cellStyle name="Currency 3 3 2 2 5 2" xfId="3801"/>
    <cellStyle name="Currency 3 3 2 2 5 2 2" xfId="3802"/>
    <cellStyle name="Currency 3 3 2 2 5 2 2 2" xfId="33990"/>
    <cellStyle name="Currency 3 3 2 2 5 2 3" xfId="33989"/>
    <cellStyle name="Currency 3 3 2 2 5 3" xfId="3803"/>
    <cellStyle name="Currency 3 3 2 2 5 3 2" xfId="33991"/>
    <cellStyle name="Currency 3 3 2 2 5 4" xfId="33988"/>
    <cellStyle name="Currency 3 3 2 2 6" xfId="3804"/>
    <cellStyle name="Currency 3 3 2 2 6 2" xfId="3805"/>
    <cellStyle name="Currency 3 3 2 2 6 2 2" xfId="3806"/>
    <cellStyle name="Currency 3 3 2 2 6 2 2 2" xfId="33994"/>
    <cellStyle name="Currency 3 3 2 2 6 2 3" xfId="33993"/>
    <cellStyle name="Currency 3 3 2 2 6 3" xfId="3807"/>
    <cellStyle name="Currency 3 3 2 2 6 3 2" xfId="33995"/>
    <cellStyle name="Currency 3 3 2 2 6 4" xfId="33992"/>
    <cellStyle name="Currency 3 3 2 2 7" xfId="3808"/>
    <cellStyle name="Currency 3 3 2 2 7 2" xfId="3809"/>
    <cellStyle name="Currency 3 3 2 2 7 2 2" xfId="3810"/>
    <cellStyle name="Currency 3 3 2 2 7 2 2 2" xfId="33998"/>
    <cellStyle name="Currency 3 3 2 2 7 2 3" xfId="33997"/>
    <cellStyle name="Currency 3 3 2 2 7 3" xfId="3811"/>
    <cellStyle name="Currency 3 3 2 2 7 3 2" xfId="33999"/>
    <cellStyle name="Currency 3 3 2 2 7 4" xfId="33996"/>
    <cellStyle name="Currency 3 3 2 2 8" xfId="3812"/>
    <cellStyle name="Currency 3 3 2 2 8 2" xfId="3813"/>
    <cellStyle name="Currency 3 3 2 2 8 2 2" xfId="3814"/>
    <cellStyle name="Currency 3 3 2 2 8 2 2 2" xfId="34002"/>
    <cellStyle name="Currency 3 3 2 2 8 2 3" xfId="34001"/>
    <cellStyle name="Currency 3 3 2 2 8 3" xfId="3815"/>
    <cellStyle name="Currency 3 3 2 2 8 3 2" xfId="34003"/>
    <cellStyle name="Currency 3 3 2 2 8 4" xfId="34000"/>
    <cellStyle name="Currency 3 3 2 2 9" xfId="3816"/>
    <cellStyle name="Currency 3 3 2 2 9 2" xfId="3817"/>
    <cellStyle name="Currency 3 3 2 2 9 2 2" xfId="3818"/>
    <cellStyle name="Currency 3 3 2 2 9 2 2 2" xfId="34006"/>
    <cellStyle name="Currency 3 3 2 2 9 2 3" xfId="34005"/>
    <cellStyle name="Currency 3 3 2 2 9 3" xfId="3819"/>
    <cellStyle name="Currency 3 3 2 2 9 3 2" xfId="34007"/>
    <cellStyle name="Currency 3 3 2 2 9 4" xfId="34004"/>
    <cellStyle name="Currency 3 3 2 3" xfId="3820"/>
    <cellStyle name="Currency 3 3 2 3 2" xfId="3821"/>
    <cellStyle name="Currency 3 3 2 3 2 2" xfId="3822"/>
    <cellStyle name="Currency 3 3 2 3 2 2 2" xfId="3823"/>
    <cellStyle name="Currency 3 3 2 3 2 2 2 2" xfId="34011"/>
    <cellStyle name="Currency 3 3 2 3 2 2 3" xfId="34010"/>
    <cellStyle name="Currency 3 3 2 3 2 3" xfId="3824"/>
    <cellStyle name="Currency 3 3 2 3 2 3 2" xfId="34012"/>
    <cellStyle name="Currency 3 3 2 3 2 4" xfId="34009"/>
    <cellStyle name="Currency 3 3 2 3 3" xfId="3825"/>
    <cellStyle name="Currency 3 3 2 3 3 2" xfId="3826"/>
    <cellStyle name="Currency 3 3 2 3 3 2 2" xfId="3827"/>
    <cellStyle name="Currency 3 3 2 3 3 2 2 2" xfId="34015"/>
    <cellStyle name="Currency 3 3 2 3 3 2 3" xfId="34014"/>
    <cellStyle name="Currency 3 3 2 3 3 3" xfId="3828"/>
    <cellStyle name="Currency 3 3 2 3 3 3 2" xfId="34016"/>
    <cellStyle name="Currency 3 3 2 3 3 4" xfId="34013"/>
    <cellStyle name="Currency 3 3 2 3 4" xfId="3829"/>
    <cellStyle name="Currency 3 3 2 3 4 2" xfId="3830"/>
    <cellStyle name="Currency 3 3 2 3 4 2 2" xfId="3831"/>
    <cellStyle name="Currency 3 3 2 3 4 2 2 2" xfId="34019"/>
    <cellStyle name="Currency 3 3 2 3 4 2 3" xfId="34018"/>
    <cellStyle name="Currency 3 3 2 3 4 3" xfId="3832"/>
    <cellStyle name="Currency 3 3 2 3 4 3 2" xfId="34020"/>
    <cellStyle name="Currency 3 3 2 3 4 4" xfId="34017"/>
    <cellStyle name="Currency 3 3 2 3 5" xfId="3833"/>
    <cellStyle name="Currency 3 3 2 3 5 2" xfId="3834"/>
    <cellStyle name="Currency 3 3 2 3 5 2 2" xfId="34022"/>
    <cellStyle name="Currency 3 3 2 3 5 3" xfId="34021"/>
    <cellStyle name="Currency 3 3 2 3 6" xfId="3835"/>
    <cellStyle name="Currency 3 3 2 3 6 2" xfId="34023"/>
    <cellStyle name="Currency 3 3 2 3 7" xfId="34008"/>
    <cellStyle name="Currency 3 3 2 4" xfId="3836"/>
    <cellStyle name="Currency 3 3 2 4 2" xfId="3837"/>
    <cellStyle name="Currency 3 3 2 4 2 2" xfId="3838"/>
    <cellStyle name="Currency 3 3 2 4 2 2 2" xfId="3839"/>
    <cellStyle name="Currency 3 3 2 4 2 2 2 2" xfId="34027"/>
    <cellStyle name="Currency 3 3 2 4 2 2 3" xfId="34026"/>
    <cellStyle name="Currency 3 3 2 4 2 3" xfId="3840"/>
    <cellStyle name="Currency 3 3 2 4 2 3 2" xfId="34028"/>
    <cellStyle name="Currency 3 3 2 4 2 4" xfId="34025"/>
    <cellStyle name="Currency 3 3 2 4 3" xfId="3841"/>
    <cellStyle name="Currency 3 3 2 4 3 2" xfId="3842"/>
    <cellStyle name="Currency 3 3 2 4 3 2 2" xfId="3843"/>
    <cellStyle name="Currency 3 3 2 4 3 2 2 2" xfId="34031"/>
    <cellStyle name="Currency 3 3 2 4 3 2 3" xfId="34030"/>
    <cellStyle name="Currency 3 3 2 4 3 3" xfId="3844"/>
    <cellStyle name="Currency 3 3 2 4 3 3 2" xfId="34032"/>
    <cellStyle name="Currency 3 3 2 4 3 4" xfId="34029"/>
    <cellStyle name="Currency 3 3 2 4 4" xfId="3845"/>
    <cellStyle name="Currency 3 3 2 4 4 2" xfId="3846"/>
    <cellStyle name="Currency 3 3 2 4 4 2 2" xfId="3847"/>
    <cellStyle name="Currency 3 3 2 4 4 2 2 2" xfId="34035"/>
    <cellStyle name="Currency 3 3 2 4 4 2 3" xfId="34034"/>
    <cellStyle name="Currency 3 3 2 4 4 3" xfId="3848"/>
    <cellStyle name="Currency 3 3 2 4 4 3 2" xfId="34036"/>
    <cellStyle name="Currency 3 3 2 4 4 4" xfId="34033"/>
    <cellStyle name="Currency 3 3 2 4 5" xfId="3849"/>
    <cellStyle name="Currency 3 3 2 4 5 2" xfId="3850"/>
    <cellStyle name="Currency 3 3 2 4 5 2 2" xfId="34038"/>
    <cellStyle name="Currency 3 3 2 4 5 3" xfId="34037"/>
    <cellStyle name="Currency 3 3 2 4 6" xfId="3851"/>
    <cellStyle name="Currency 3 3 2 4 6 2" xfId="34039"/>
    <cellStyle name="Currency 3 3 2 4 7" xfId="34024"/>
    <cellStyle name="Currency 3 3 2 5" xfId="3852"/>
    <cellStyle name="Currency 3 3 2 5 2" xfId="3853"/>
    <cellStyle name="Currency 3 3 2 5 2 2" xfId="3854"/>
    <cellStyle name="Currency 3 3 2 5 2 2 2" xfId="3855"/>
    <cellStyle name="Currency 3 3 2 5 2 2 2 2" xfId="34043"/>
    <cellStyle name="Currency 3 3 2 5 2 2 3" xfId="34042"/>
    <cellStyle name="Currency 3 3 2 5 2 3" xfId="3856"/>
    <cellStyle name="Currency 3 3 2 5 2 3 2" xfId="34044"/>
    <cellStyle name="Currency 3 3 2 5 2 4" xfId="34041"/>
    <cellStyle name="Currency 3 3 2 5 3" xfId="3857"/>
    <cellStyle name="Currency 3 3 2 5 3 2" xfId="3858"/>
    <cellStyle name="Currency 3 3 2 5 3 2 2" xfId="3859"/>
    <cellStyle name="Currency 3 3 2 5 3 2 2 2" xfId="34047"/>
    <cellStyle name="Currency 3 3 2 5 3 2 3" xfId="34046"/>
    <cellStyle name="Currency 3 3 2 5 3 3" xfId="3860"/>
    <cellStyle name="Currency 3 3 2 5 3 3 2" xfId="34048"/>
    <cellStyle name="Currency 3 3 2 5 3 4" xfId="34045"/>
    <cellStyle name="Currency 3 3 2 5 4" xfId="3861"/>
    <cellStyle name="Currency 3 3 2 5 4 2" xfId="3862"/>
    <cellStyle name="Currency 3 3 2 5 4 2 2" xfId="34050"/>
    <cellStyle name="Currency 3 3 2 5 4 3" xfId="34049"/>
    <cellStyle name="Currency 3 3 2 5 5" xfId="3863"/>
    <cellStyle name="Currency 3 3 2 5 5 2" xfId="34051"/>
    <cellStyle name="Currency 3 3 2 5 6" xfId="34040"/>
    <cellStyle name="Currency 3 3 2 6" xfId="3864"/>
    <cellStyle name="Currency 3 3 2 6 2" xfId="3865"/>
    <cellStyle name="Currency 3 3 2 6 2 2" xfId="3866"/>
    <cellStyle name="Currency 3 3 2 6 2 2 2" xfId="34054"/>
    <cellStyle name="Currency 3 3 2 6 2 3" xfId="34053"/>
    <cellStyle name="Currency 3 3 2 6 3" xfId="3867"/>
    <cellStyle name="Currency 3 3 2 6 3 2" xfId="34055"/>
    <cellStyle name="Currency 3 3 2 6 4" xfId="34052"/>
    <cellStyle name="Currency 3 3 2 7" xfId="3868"/>
    <cellStyle name="Currency 3 3 2 7 2" xfId="3869"/>
    <cellStyle name="Currency 3 3 2 7 2 2" xfId="3870"/>
    <cellStyle name="Currency 3 3 2 7 2 2 2" xfId="34058"/>
    <cellStyle name="Currency 3 3 2 7 2 3" xfId="34057"/>
    <cellStyle name="Currency 3 3 2 7 3" xfId="3871"/>
    <cellStyle name="Currency 3 3 2 7 3 2" xfId="34059"/>
    <cellStyle name="Currency 3 3 2 7 4" xfId="34056"/>
    <cellStyle name="Currency 3 3 2 8" xfId="3872"/>
    <cellStyle name="Currency 3 3 2 8 2" xfId="3873"/>
    <cellStyle name="Currency 3 3 2 8 2 2" xfId="3874"/>
    <cellStyle name="Currency 3 3 2 8 2 2 2" xfId="34062"/>
    <cellStyle name="Currency 3 3 2 8 2 3" xfId="34061"/>
    <cellStyle name="Currency 3 3 2 8 3" xfId="3875"/>
    <cellStyle name="Currency 3 3 2 8 3 2" xfId="34063"/>
    <cellStyle name="Currency 3 3 2 8 4" xfId="34060"/>
    <cellStyle name="Currency 3 3 2 9" xfId="3876"/>
    <cellStyle name="Currency 3 3 2 9 2" xfId="3877"/>
    <cellStyle name="Currency 3 3 2 9 2 2" xfId="3878"/>
    <cellStyle name="Currency 3 3 2 9 2 2 2" xfId="34066"/>
    <cellStyle name="Currency 3 3 2 9 2 3" xfId="34065"/>
    <cellStyle name="Currency 3 3 2 9 3" xfId="3879"/>
    <cellStyle name="Currency 3 3 2 9 3 2" xfId="34067"/>
    <cellStyle name="Currency 3 3 2 9 4" xfId="34064"/>
    <cellStyle name="Currency 3 3 3" xfId="3880"/>
    <cellStyle name="Currency 3 3 3 10" xfId="3881"/>
    <cellStyle name="Currency 3 3 3 10 2" xfId="3882"/>
    <cellStyle name="Currency 3 3 3 10 2 2" xfId="34070"/>
    <cellStyle name="Currency 3 3 3 10 3" xfId="34069"/>
    <cellStyle name="Currency 3 3 3 11" xfId="3883"/>
    <cellStyle name="Currency 3 3 3 11 2" xfId="34071"/>
    <cellStyle name="Currency 3 3 3 12" xfId="34068"/>
    <cellStyle name="Currency 3 3 3 2" xfId="3884"/>
    <cellStyle name="Currency 3 3 3 2 2" xfId="3885"/>
    <cellStyle name="Currency 3 3 3 2 2 2" xfId="3886"/>
    <cellStyle name="Currency 3 3 3 2 2 2 2" xfId="3887"/>
    <cellStyle name="Currency 3 3 3 2 2 2 2 2" xfId="34075"/>
    <cellStyle name="Currency 3 3 3 2 2 2 3" xfId="34074"/>
    <cellStyle name="Currency 3 3 3 2 2 3" xfId="3888"/>
    <cellStyle name="Currency 3 3 3 2 2 3 2" xfId="34076"/>
    <cellStyle name="Currency 3 3 3 2 2 4" xfId="34073"/>
    <cellStyle name="Currency 3 3 3 2 3" xfId="3889"/>
    <cellStyle name="Currency 3 3 3 2 3 2" xfId="3890"/>
    <cellStyle name="Currency 3 3 3 2 3 2 2" xfId="3891"/>
    <cellStyle name="Currency 3 3 3 2 3 2 2 2" xfId="34079"/>
    <cellStyle name="Currency 3 3 3 2 3 2 3" xfId="34078"/>
    <cellStyle name="Currency 3 3 3 2 3 3" xfId="3892"/>
    <cellStyle name="Currency 3 3 3 2 3 3 2" xfId="34080"/>
    <cellStyle name="Currency 3 3 3 2 3 4" xfId="34077"/>
    <cellStyle name="Currency 3 3 3 2 4" xfId="3893"/>
    <cellStyle name="Currency 3 3 3 2 4 2" xfId="3894"/>
    <cellStyle name="Currency 3 3 3 2 4 2 2" xfId="3895"/>
    <cellStyle name="Currency 3 3 3 2 4 2 2 2" xfId="34083"/>
    <cellStyle name="Currency 3 3 3 2 4 2 3" xfId="34082"/>
    <cellStyle name="Currency 3 3 3 2 4 3" xfId="3896"/>
    <cellStyle name="Currency 3 3 3 2 4 3 2" xfId="34084"/>
    <cellStyle name="Currency 3 3 3 2 4 4" xfId="34081"/>
    <cellStyle name="Currency 3 3 3 2 5" xfId="3897"/>
    <cellStyle name="Currency 3 3 3 2 5 2" xfId="3898"/>
    <cellStyle name="Currency 3 3 3 2 5 2 2" xfId="34086"/>
    <cellStyle name="Currency 3 3 3 2 5 3" xfId="34085"/>
    <cellStyle name="Currency 3 3 3 2 6" xfId="3899"/>
    <cellStyle name="Currency 3 3 3 2 6 2" xfId="34087"/>
    <cellStyle name="Currency 3 3 3 2 7" xfId="34072"/>
    <cellStyle name="Currency 3 3 3 3" xfId="3900"/>
    <cellStyle name="Currency 3 3 3 3 2" xfId="3901"/>
    <cellStyle name="Currency 3 3 3 3 2 2" xfId="3902"/>
    <cellStyle name="Currency 3 3 3 3 2 2 2" xfId="3903"/>
    <cellStyle name="Currency 3 3 3 3 2 2 2 2" xfId="34091"/>
    <cellStyle name="Currency 3 3 3 3 2 2 3" xfId="34090"/>
    <cellStyle name="Currency 3 3 3 3 2 3" xfId="3904"/>
    <cellStyle name="Currency 3 3 3 3 2 3 2" xfId="34092"/>
    <cellStyle name="Currency 3 3 3 3 2 4" xfId="34089"/>
    <cellStyle name="Currency 3 3 3 3 3" xfId="3905"/>
    <cellStyle name="Currency 3 3 3 3 3 2" xfId="3906"/>
    <cellStyle name="Currency 3 3 3 3 3 2 2" xfId="3907"/>
    <cellStyle name="Currency 3 3 3 3 3 2 2 2" xfId="34095"/>
    <cellStyle name="Currency 3 3 3 3 3 2 3" xfId="34094"/>
    <cellStyle name="Currency 3 3 3 3 3 3" xfId="3908"/>
    <cellStyle name="Currency 3 3 3 3 3 3 2" xfId="34096"/>
    <cellStyle name="Currency 3 3 3 3 3 4" xfId="34093"/>
    <cellStyle name="Currency 3 3 3 3 4" xfId="3909"/>
    <cellStyle name="Currency 3 3 3 3 4 2" xfId="3910"/>
    <cellStyle name="Currency 3 3 3 3 4 2 2" xfId="3911"/>
    <cellStyle name="Currency 3 3 3 3 4 2 2 2" xfId="34099"/>
    <cellStyle name="Currency 3 3 3 3 4 2 3" xfId="34098"/>
    <cellStyle name="Currency 3 3 3 3 4 3" xfId="3912"/>
    <cellStyle name="Currency 3 3 3 3 4 3 2" xfId="34100"/>
    <cellStyle name="Currency 3 3 3 3 4 4" xfId="34097"/>
    <cellStyle name="Currency 3 3 3 3 5" xfId="3913"/>
    <cellStyle name="Currency 3 3 3 3 5 2" xfId="3914"/>
    <cellStyle name="Currency 3 3 3 3 5 2 2" xfId="34102"/>
    <cellStyle name="Currency 3 3 3 3 5 3" xfId="34101"/>
    <cellStyle name="Currency 3 3 3 3 6" xfId="3915"/>
    <cellStyle name="Currency 3 3 3 3 6 2" xfId="34103"/>
    <cellStyle name="Currency 3 3 3 3 7" xfId="34088"/>
    <cellStyle name="Currency 3 3 3 4" xfId="3916"/>
    <cellStyle name="Currency 3 3 3 4 2" xfId="3917"/>
    <cellStyle name="Currency 3 3 3 4 2 2" xfId="3918"/>
    <cellStyle name="Currency 3 3 3 4 2 2 2" xfId="3919"/>
    <cellStyle name="Currency 3 3 3 4 2 2 2 2" xfId="34107"/>
    <cellStyle name="Currency 3 3 3 4 2 2 3" xfId="34106"/>
    <cellStyle name="Currency 3 3 3 4 2 3" xfId="3920"/>
    <cellStyle name="Currency 3 3 3 4 2 3 2" xfId="34108"/>
    <cellStyle name="Currency 3 3 3 4 2 4" xfId="34105"/>
    <cellStyle name="Currency 3 3 3 4 3" xfId="3921"/>
    <cellStyle name="Currency 3 3 3 4 3 2" xfId="3922"/>
    <cellStyle name="Currency 3 3 3 4 3 2 2" xfId="3923"/>
    <cellStyle name="Currency 3 3 3 4 3 2 2 2" xfId="34111"/>
    <cellStyle name="Currency 3 3 3 4 3 2 3" xfId="34110"/>
    <cellStyle name="Currency 3 3 3 4 3 3" xfId="3924"/>
    <cellStyle name="Currency 3 3 3 4 3 3 2" xfId="34112"/>
    <cellStyle name="Currency 3 3 3 4 3 4" xfId="34109"/>
    <cellStyle name="Currency 3 3 3 4 4" xfId="3925"/>
    <cellStyle name="Currency 3 3 3 4 4 2" xfId="3926"/>
    <cellStyle name="Currency 3 3 3 4 4 2 2" xfId="34114"/>
    <cellStyle name="Currency 3 3 3 4 4 3" xfId="34113"/>
    <cellStyle name="Currency 3 3 3 4 5" xfId="3927"/>
    <cellStyle name="Currency 3 3 3 4 5 2" xfId="34115"/>
    <cellStyle name="Currency 3 3 3 4 6" xfId="34104"/>
    <cellStyle name="Currency 3 3 3 5" xfId="3928"/>
    <cellStyle name="Currency 3 3 3 5 2" xfId="3929"/>
    <cellStyle name="Currency 3 3 3 5 2 2" xfId="3930"/>
    <cellStyle name="Currency 3 3 3 5 2 2 2" xfId="34118"/>
    <cellStyle name="Currency 3 3 3 5 2 3" xfId="34117"/>
    <cellStyle name="Currency 3 3 3 5 3" xfId="3931"/>
    <cellStyle name="Currency 3 3 3 5 3 2" xfId="34119"/>
    <cellStyle name="Currency 3 3 3 5 4" xfId="34116"/>
    <cellStyle name="Currency 3 3 3 6" xfId="3932"/>
    <cellStyle name="Currency 3 3 3 6 2" xfId="3933"/>
    <cellStyle name="Currency 3 3 3 6 2 2" xfId="3934"/>
    <cellStyle name="Currency 3 3 3 6 2 2 2" xfId="34122"/>
    <cellStyle name="Currency 3 3 3 6 2 3" xfId="34121"/>
    <cellStyle name="Currency 3 3 3 6 3" xfId="3935"/>
    <cellStyle name="Currency 3 3 3 6 3 2" xfId="34123"/>
    <cellStyle name="Currency 3 3 3 6 4" xfId="34120"/>
    <cellStyle name="Currency 3 3 3 7" xfId="3936"/>
    <cellStyle name="Currency 3 3 3 7 2" xfId="3937"/>
    <cellStyle name="Currency 3 3 3 7 2 2" xfId="3938"/>
    <cellStyle name="Currency 3 3 3 7 2 2 2" xfId="34126"/>
    <cellStyle name="Currency 3 3 3 7 2 3" xfId="34125"/>
    <cellStyle name="Currency 3 3 3 7 3" xfId="3939"/>
    <cellStyle name="Currency 3 3 3 7 3 2" xfId="34127"/>
    <cellStyle name="Currency 3 3 3 7 4" xfId="34124"/>
    <cellStyle name="Currency 3 3 3 8" xfId="3940"/>
    <cellStyle name="Currency 3 3 3 8 2" xfId="3941"/>
    <cellStyle name="Currency 3 3 3 8 2 2" xfId="3942"/>
    <cellStyle name="Currency 3 3 3 8 2 2 2" xfId="34130"/>
    <cellStyle name="Currency 3 3 3 8 2 3" xfId="34129"/>
    <cellStyle name="Currency 3 3 3 8 3" xfId="3943"/>
    <cellStyle name="Currency 3 3 3 8 3 2" xfId="34131"/>
    <cellStyle name="Currency 3 3 3 8 4" xfId="34128"/>
    <cellStyle name="Currency 3 3 3 9" xfId="3944"/>
    <cellStyle name="Currency 3 3 3 9 2" xfId="3945"/>
    <cellStyle name="Currency 3 3 3 9 2 2" xfId="3946"/>
    <cellStyle name="Currency 3 3 3 9 2 2 2" xfId="34134"/>
    <cellStyle name="Currency 3 3 3 9 2 3" xfId="34133"/>
    <cellStyle name="Currency 3 3 3 9 3" xfId="3947"/>
    <cellStyle name="Currency 3 3 3 9 3 2" xfId="34135"/>
    <cellStyle name="Currency 3 3 3 9 4" xfId="34132"/>
    <cellStyle name="Currency 3 3 4" xfId="3948"/>
    <cellStyle name="Currency 3 3 4 2" xfId="3949"/>
    <cellStyle name="Currency 3 3 4 2 2" xfId="3950"/>
    <cellStyle name="Currency 3 3 4 2 2 2" xfId="3951"/>
    <cellStyle name="Currency 3 3 4 2 2 2 2" xfId="34139"/>
    <cellStyle name="Currency 3 3 4 2 2 3" xfId="34138"/>
    <cellStyle name="Currency 3 3 4 2 3" xfId="3952"/>
    <cellStyle name="Currency 3 3 4 2 3 2" xfId="34140"/>
    <cellStyle name="Currency 3 3 4 2 4" xfId="34137"/>
    <cellStyle name="Currency 3 3 4 3" xfId="3953"/>
    <cellStyle name="Currency 3 3 4 3 2" xfId="3954"/>
    <cellStyle name="Currency 3 3 4 3 2 2" xfId="3955"/>
    <cellStyle name="Currency 3 3 4 3 2 2 2" xfId="34143"/>
    <cellStyle name="Currency 3 3 4 3 2 3" xfId="34142"/>
    <cellStyle name="Currency 3 3 4 3 3" xfId="3956"/>
    <cellStyle name="Currency 3 3 4 3 3 2" xfId="34144"/>
    <cellStyle name="Currency 3 3 4 3 4" xfId="34141"/>
    <cellStyle name="Currency 3 3 4 4" xfId="3957"/>
    <cellStyle name="Currency 3 3 4 4 2" xfId="3958"/>
    <cellStyle name="Currency 3 3 4 4 2 2" xfId="3959"/>
    <cellStyle name="Currency 3 3 4 4 2 2 2" xfId="34147"/>
    <cellStyle name="Currency 3 3 4 4 2 3" xfId="34146"/>
    <cellStyle name="Currency 3 3 4 4 3" xfId="3960"/>
    <cellStyle name="Currency 3 3 4 4 3 2" xfId="34148"/>
    <cellStyle name="Currency 3 3 4 4 4" xfId="34145"/>
    <cellStyle name="Currency 3 3 4 5" xfId="3961"/>
    <cellStyle name="Currency 3 3 4 5 2" xfId="3962"/>
    <cellStyle name="Currency 3 3 4 5 2 2" xfId="34150"/>
    <cellStyle name="Currency 3 3 4 5 3" xfId="34149"/>
    <cellStyle name="Currency 3 3 4 6" xfId="3963"/>
    <cellStyle name="Currency 3 3 4 6 2" xfId="34151"/>
    <cellStyle name="Currency 3 3 4 7" xfId="34136"/>
    <cellStyle name="Currency 3 3 5" xfId="3964"/>
    <cellStyle name="Currency 3 3 5 2" xfId="3965"/>
    <cellStyle name="Currency 3 3 5 2 2" xfId="3966"/>
    <cellStyle name="Currency 3 3 5 2 2 2" xfId="3967"/>
    <cellStyle name="Currency 3 3 5 2 2 2 2" xfId="34155"/>
    <cellStyle name="Currency 3 3 5 2 2 3" xfId="34154"/>
    <cellStyle name="Currency 3 3 5 2 3" xfId="3968"/>
    <cellStyle name="Currency 3 3 5 2 3 2" xfId="34156"/>
    <cellStyle name="Currency 3 3 5 2 4" xfId="34153"/>
    <cellStyle name="Currency 3 3 5 3" xfId="3969"/>
    <cellStyle name="Currency 3 3 5 3 2" xfId="3970"/>
    <cellStyle name="Currency 3 3 5 3 2 2" xfId="3971"/>
    <cellStyle name="Currency 3 3 5 3 2 2 2" xfId="34159"/>
    <cellStyle name="Currency 3 3 5 3 2 3" xfId="34158"/>
    <cellStyle name="Currency 3 3 5 3 3" xfId="3972"/>
    <cellStyle name="Currency 3 3 5 3 3 2" xfId="34160"/>
    <cellStyle name="Currency 3 3 5 3 4" xfId="34157"/>
    <cellStyle name="Currency 3 3 5 4" xfId="3973"/>
    <cellStyle name="Currency 3 3 5 4 2" xfId="3974"/>
    <cellStyle name="Currency 3 3 5 4 2 2" xfId="3975"/>
    <cellStyle name="Currency 3 3 5 4 2 2 2" xfId="34163"/>
    <cellStyle name="Currency 3 3 5 4 2 3" xfId="34162"/>
    <cellStyle name="Currency 3 3 5 4 3" xfId="3976"/>
    <cellStyle name="Currency 3 3 5 4 3 2" xfId="34164"/>
    <cellStyle name="Currency 3 3 5 4 4" xfId="34161"/>
    <cellStyle name="Currency 3 3 5 5" xfId="3977"/>
    <cellStyle name="Currency 3 3 5 5 2" xfId="3978"/>
    <cellStyle name="Currency 3 3 5 5 2 2" xfId="34166"/>
    <cellStyle name="Currency 3 3 5 5 3" xfId="34165"/>
    <cellStyle name="Currency 3 3 5 6" xfId="3979"/>
    <cellStyle name="Currency 3 3 5 6 2" xfId="34167"/>
    <cellStyle name="Currency 3 3 5 7" xfId="34152"/>
    <cellStyle name="Currency 3 3 6" xfId="3980"/>
    <cellStyle name="Currency 3 3 6 2" xfId="3981"/>
    <cellStyle name="Currency 3 3 6 2 2" xfId="3982"/>
    <cellStyle name="Currency 3 3 6 2 2 2" xfId="3983"/>
    <cellStyle name="Currency 3 3 6 2 2 2 2" xfId="34171"/>
    <cellStyle name="Currency 3 3 6 2 2 3" xfId="34170"/>
    <cellStyle name="Currency 3 3 6 2 3" xfId="3984"/>
    <cellStyle name="Currency 3 3 6 2 3 2" xfId="34172"/>
    <cellStyle name="Currency 3 3 6 2 4" xfId="34169"/>
    <cellStyle name="Currency 3 3 6 3" xfId="3985"/>
    <cellStyle name="Currency 3 3 6 3 2" xfId="3986"/>
    <cellStyle name="Currency 3 3 6 3 2 2" xfId="3987"/>
    <cellStyle name="Currency 3 3 6 3 2 2 2" xfId="34175"/>
    <cellStyle name="Currency 3 3 6 3 2 3" xfId="34174"/>
    <cellStyle name="Currency 3 3 6 3 3" xfId="3988"/>
    <cellStyle name="Currency 3 3 6 3 3 2" xfId="34176"/>
    <cellStyle name="Currency 3 3 6 3 4" xfId="34173"/>
    <cellStyle name="Currency 3 3 6 4" xfId="3989"/>
    <cellStyle name="Currency 3 3 6 4 2" xfId="3990"/>
    <cellStyle name="Currency 3 3 6 4 2 2" xfId="34178"/>
    <cellStyle name="Currency 3 3 6 4 3" xfId="34177"/>
    <cellStyle name="Currency 3 3 6 5" xfId="3991"/>
    <cellStyle name="Currency 3 3 6 5 2" xfId="34179"/>
    <cellStyle name="Currency 3 3 6 6" xfId="34168"/>
    <cellStyle name="Currency 3 3 7" xfId="3992"/>
    <cellStyle name="Currency 3 3 7 2" xfId="3993"/>
    <cellStyle name="Currency 3 3 7 2 2" xfId="3994"/>
    <cellStyle name="Currency 3 3 7 2 2 2" xfId="34182"/>
    <cellStyle name="Currency 3 3 7 2 3" xfId="34181"/>
    <cellStyle name="Currency 3 3 7 3" xfId="3995"/>
    <cellStyle name="Currency 3 3 7 3 2" xfId="34183"/>
    <cellStyle name="Currency 3 3 7 4" xfId="34180"/>
    <cellStyle name="Currency 3 3 8" xfId="3996"/>
    <cellStyle name="Currency 3 3 8 2" xfId="3997"/>
    <cellStyle name="Currency 3 3 8 2 2" xfId="3998"/>
    <cellStyle name="Currency 3 3 8 2 2 2" xfId="34186"/>
    <cellStyle name="Currency 3 3 8 2 3" xfId="34185"/>
    <cellStyle name="Currency 3 3 8 3" xfId="3999"/>
    <cellStyle name="Currency 3 3 8 3 2" xfId="34187"/>
    <cellStyle name="Currency 3 3 8 4" xfId="34184"/>
    <cellStyle name="Currency 3 3 9" xfId="4000"/>
    <cellStyle name="Currency 3 3 9 2" xfId="4001"/>
    <cellStyle name="Currency 3 3 9 2 2" xfId="4002"/>
    <cellStyle name="Currency 3 3 9 2 2 2" xfId="34190"/>
    <cellStyle name="Currency 3 3 9 2 3" xfId="34189"/>
    <cellStyle name="Currency 3 3 9 3" xfId="4003"/>
    <cellStyle name="Currency 3 3 9 3 2" xfId="34191"/>
    <cellStyle name="Currency 3 3 9 4" xfId="34188"/>
    <cellStyle name="Currency 3 4" xfId="700"/>
    <cellStyle name="Currency 3 4 10" xfId="4005"/>
    <cellStyle name="Currency 3 4 10 2" xfId="4006"/>
    <cellStyle name="Currency 3 4 10 2 2" xfId="4007"/>
    <cellStyle name="Currency 3 4 10 2 2 2" xfId="34195"/>
    <cellStyle name="Currency 3 4 10 2 3" xfId="34194"/>
    <cellStyle name="Currency 3 4 10 3" xfId="4008"/>
    <cellStyle name="Currency 3 4 10 3 2" xfId="34196"/>
    <cellStyle name="Currency 3 4 10 4" xfId="34193"/>
    <cellStyle name="Currency 3 4 11" xfId="4009"/>
    <cellStyle name="Currency 3 4 11 2" xfId="4010"/>
    <cellStyle name="Currency 3 4 11 2 2" xfId="34198"/>
    <cellStyle name="Currency 3 4 11 3" xfId="34197"/>
    <cellStyle name="Currency 3 4 12" xfId="4011"/>
    <cellStyle name="Currency 3 4 12 2" xfId="34199"/>
    <cellStyle name="Currency 3 4 13" xfId="4012"/>
    <cellStyle name="Currency 3 4 13 2" xfId="34200"/>
    <cellStyle name="Currency 3 4 14" xfId="4004"/>
    <cellStyle name="Currency 3 4 14 2" xfId="34192"/>
    <cellStyle name="Currency 3 4 15" xfId="30289"/>
    <cellStyle name="Currency 3 4 15 2" xfId="60388"/>
    <cellStyle name="Currency 3 4 16" xfId="30905"/>
    <cellStyle name="Currency 3 4 2" xfId="4013"/>
    <cellStyle name="Currency 3 4 2 10" xfId="4014"/>
    <cellStyle name="Currency 3 4 2 10 2" xfId="4015"/>
    <cellStyle name="Currency 3 4 2 10 2 2" xfId="34203"/>
    <cellStyle name="Currency 3 4 2 10 3" xfId="34202"/>
    <cellStyle name="Currency 3 4 2 11" xfId="4016"/>
    <cellStyle name="Currency 3 4 2 11 2" xfId="34204"/>
    <cellStyle name="Currency 3 4 2 12" xfId="34201"/>
    <cellStyle name="Currency 3 4 2 2" xfId="4017"/>
    <cellStyle name="Currency 3 4 2 2 2" xfId="4018"/>
    <cellStyle name="Currency 3 4 2 2 2 2" xfId="4019"/>
    <cellStyle name="Currency 3 4 2 2 2 2 2" xfId="4020"/>
    <cellStyle name="Currency 3 4 2 2 2 2 2 2" xfId="34208"/>
    <cellStyle name="Currency 3 4 2 2 2 2 3" xfId="34207"/>
    <cellStyle name="Currency 3 4 2 2 2 3" xfId="4021"/>
    <cellStyle name="Currency 3 4 2 2 2 3 2" xfId="34209"/>
    <cellStyle name="Currency 3 4 2 2 2 4" xfId="34206"/>
    <cellStyle name="Currency 3 4 2 2 3" xfId="4022"/>
    <cellStyle name="Currency 3 4 2 2 3 2" xfId="4023"/>
    <cellStyle name="Currency 3 4 2 2 3 2 2" xfId="4024"/>
    <cellStyle name="Currency 3 4 2 2 3 2 2 2" xfId="34212"/>
    <cellStyle name="Currency 3 4 2 2 3 2 3" xfId="34211"/>
    <cellStyle name="Currency 3 4 2 2 3 3" xfId="4025"/>
    <cellStyle name="Currency 3 4 2 2 3 3 2" xfId="34213"/>
    <cellStyle name="Currency 3 4 2 2 3 4" xfId="34210"/>
    <cellStyle name="Currency 3 4 2 2 4" xfId="4026"/>
    <cellStyle name="Currency 3 4 2 2 4 2" xfId="4027"/>
    <cellStyle name="Currency 3 4 2 2 4 2 2" xfId="4028"/>
    <cellStyle name="Currency 3 4 2 2 4 2 2 2" xfId="34216"/>
    <cellStyle name="Currency 3 4 2 2 4 2 3" xfId="34215"/>
    <cellStyle name="Currency 3 4 2 2 4 3" xfId="4029"/>
    <cellStyle name="Currency 3 4 2 2 4 3 2" xfId="34217"/>
    <cellStyle name="Currency 3 4 2 2 4 4" xfId="34214"/>
    <cellStyle name="Currency 3 4 2 2 5" xfId="4030"/>
    <cellStyle name="Currency 3 4 2 2 5 2" xfId="4031"/>
    <cellStyle name="Currency 3 4 2 2 5 2 2" xfId="34219"/>
    <cellStyle name="Currency 3 4 2 2 5 3" xfId="34218"/>
    <cellStyle name="Currency 3 4 2 2 6" xfId="4032"/>
    <cellStyle name="Currency 3 4 2 2 6 2" xfId="34220"/>
    <cellStyle name="Currency 3 4 2 2 7" xfId="34205"/>
    <cellStyle name="Currency 3 4 2 3" xfId="4033"/>
    <cellStyle name="Currency 3 4 2 3 2" xfId="4034"/>
    <cellStyle name="Currency 3 4 2 3 2 2" xfId="4035"/>
    <cellStyle name="Currency 3 4 2 3 2 2 2" xfId="4036"/>
    <cellStyle name="Currency 3 4 2 3 2 2 2 2" xfId="34224"/>
    <cellStyle name="Currency 3 4 2 3 2 2 3" xfId="34223"/>
    <cellStyle name="Currency 3 4 2 3 2 3" xfId="4037"/>
    <cellStyle name="Currency 3 4 2 3 2 3 2" xfId="34225"/>
    <cellStyle name="Currency 3 4 2 3 2 4" xfId="34222"/>
    <cellStyle name="Currency 3 4 2 3 3" xfId="4038"/>
    <cellStyle name="Currency 3 4 2 3 3 2" xfId="4039"/>
    <cellStyle name="Currency 3 4 2 3 3 2 2" xfId="4040"/>
    <cellStyle name="Currency 3 4 2 3 3 2 2 2" xfId="34228"/>
    <cellStyle name="Currency 3 4 2 3 3 2 3" xfId="34227"/>
    <cellStyle name="Currency 3 4 2 3 3 3" xfId="4041"/>
    <cellStyle name="Currency 3 4 2 3 3 3 2" xfId="34229"/>
    <cellStyle name="Currency 3 4 2 3 3 4" xfId="34226"/>
    <cellStyle name="Currency 3 4 2 3 4" xfId="4042"/>
    <cellStyle name="Currency 3 4 2 3 4 2" xfId="4043"/>
    <cellStyle name="Currency 3 4 2 3 4 2 2" xfId="4044"/>
    <cellStyle name="Currency 3 4 2 3 4 2 2 2" xfId="34232"/>
    <cellStyle name="Currency 3 4 2 3 4 2 3" xfId="34231"/>
    <cellStyle name="Currency 3 4 2 3 4 3" xfId="4045"/>
    <cellStyle name="Currency 3 4 2 3 4 3 2" xfId="34233"/>
    <cellStyle name="Currency 3 4 2 3 4 4" xfId="34230"/>
    <cellStyle name="Currency 3 4 2 3 5" xfId="4046"/>
    <cellStyle name="Currency 3 4 2 3 5 2" xfId="4047"/>
    <cellStyle name="Currency 3 4 2 3 5 2 2" xfId="34235"/>
    <cellStyle name="Currency 3 4 2 3 5 3" xfId="34234"/>
    <cellStyle name="Currency 3 4 2 3 6" xfId="4048"/>
    <cellStyle name="Currency 3 4 2 3 6 2" xfId="34236"/>
    <cellStyle name="Currency 3 4 2 3 7" xfId="34221"/>
    <cellStyle name="Currency 3 4 2 4" xfId="4049"/>
    <cellStyle name="Currency 3 4 2 4 2" xfId="4050"/>
    <cellStyle name="Currency 3 4 2 4 2 2" xfId="4051"/>
    <cellStyle name="Currency 3 4 2 4 2 2 2" xfId="4052"/>
    <cellStyle name="Currency 3 4 2 4 2 2 2 2" xfId="34240"/>
    <cellStyle name="Currency 3 4 2 4 2 2 3" xfId="34239"/>
    <cellStyle name="Currency 3 4 2 4 2 3" xfId="4053"/>
    <cellStyle name="Currency 3 4 2 4 2 3 2" xfId="34241"/>
    <cellStyle name="Currency 3 4 2 4 2 4" xfId="34238"/>
    <cellStyle name="Currency 3 4 2 4 3" xfId="4054"/>
    <cellStyle name="Currency 3 4 2 4 3 2" xfId="4055"/>
    <cellStyle name="Currency 3 4 2 4 3 2 2" xfId="4056"/>
    <cellStyle name="Currency 3 4 2 4 3 2 2 2" xfId="34244"/>
    <cellStyle name="Currency 3 4 2 4 3 2 3" xfId="34243"/>
    <cellStyle name="Currency 3 4 2 4 3 3" xfId="4057"/>
    <cellStyle name="Currency 3 4 2 4 3 3 2" xfId="34245"/>
    <cellStyle name="Currency 3 4 2 4 3 4" xfId="34242"/>
    <cellStyle name="Currency 3 4 2 4 4" xfId="4058"/>
    <cellStyle name="Currency 3 4 2 4 4 2" xfId="4059"/>
    <cellStyle name="Currency 3 4 2 4 4 2 2" xfId="34247"/>
    <cellStyle name="Currency 3 4 2 4 4 3" xfId="34246"/>
    <cellStyle name="Currency 3 4 2 4 5" xfId="4060"/>
    <cellStyle name="Currency 3 4 2 4 5 2" xfId="34248"/>
    <cellStyle name="Currency 3 4 2 4 6" xfId="34237"/>
    <cellStyle name="Currency 3 4 2 5" xfId="4061"/>
    <cellStyle name="Currency 3 4 2 5 2" xfId="4062"/>
    <cellStyle name="Currency 3 4 2 5 2 2" xfId="4063"/>
    <cellStyle name="Currency 3 4 2 5 2 2 2" xfId="34251"/>
    <cellStyle name="Currency 3 4 2 5 2 3" xfId="34250"/>
    <cellStyle name="Currency 3 4 2 5 3" xfId="4064"/>
    <cellStyle name="Currency 3 4 2 5 3 2" xfId="34252"/>
    <cellStyle name="Currency 3 4 2 5 4" xfId="34249"/>
    <cellStyle name="Currency 3 4 2 6" xfId="4065"/>
    <cellStyle name="Currency 3 4 2 6 2" xfId="4066"/>
    <cellStyle name="Currency 3 4 2 6 2 2" xfId="4067"/>
    <cellStyle name="Currency 3 4 2 6 2 2 2" xfId="34255"/>
    <cellStyle name="Currency 3 4 2 6 2 3" xfId="34254"/>
    <cellStyle name="Currency 3 4 2 6 3" xfId="4068"/>
    <cellStyle name="Currency 3 4 2 6 3 2" xfId="34256"/>
    <cellStyle name="Currency 3 4 2 6 4" xfId="34253"/>
    <cellStyle name="Currency 3 4 2 7" xfId="4069"/>
    <cellStyle name="Currency 3 4 2 7 2" xfId="4070"/>
    <cellStyle name="Currency 3 4 2 7 2 2" xfId="4071"/>
    <cellStyle name="Currency 3 4 2 7 2 2 2" xfId="34259"/>
    <cellStyle name="Currency 3 4 2 7 2 3" xfId="34258"/>
    <cellStyle name="Currency 3 4 2 7 3" xfId="4072"/>
    <cellStyle name="Currency 3 4 2 7 3 2" xfId="34260"/>
    <cellStyle name="Currency 3 4 2 7 4" xfId="34257"/>
    <cellStyle name="Currency 3 4 2 8" xfId="4073"/>
    <cellStyle name="Currency 3 4 2 8 2" xfId="4074"/>
    <cellStyle name="Currency 3 4 2 8 2 2" xfId="4075"/>
    <cellStyle name="Currency 3 4 2 8 2 2 2" xfId="34263"/>
    <cellStyle name="Currency 3 4 2 8 2 3" xfId="34262"/>
    <cellStyle name="Currency 3 4 2 8 3" xfId="4076"/>
    <cellStyle name="Currency 3 4 2 8 3 2" xfId="34264"/>
    <cellStyle name="Currency 3 4 2 8 4" xfId="34261"/>
    <cellStyle name="Currency 3 4 2 9" xfId="4077"/>
    <cellStyle name="Currency 3 4 2 9 2" xfId="4078"/>
    <cellStyle name="Currency 3 4 2 9 2 2" xfId="4079"/>
    <cellStyle name="Currency 3 4 2 9 2 2 2" xfId="34267"/>
    <cellStyle name="Currency 3 4 2 9 2 3" xfId="34266"/>
    <cellStyle name="Currency 3 4 2 9 3" xfId="4080"/>
    <cellStyle name="Currency 3 4 2 9 3 2" xfId="34268"/>
    <cellStyle name="Currency 3 4 2 9 4" xfId="34265"/>
    <cellStyle name="Currency 3 4 3" xfId="4081"/>
    <cellStyle name="Currency 3 4 3 2" xfId="4082"/>
    <cellStyle name="Currency 3 4 3 2 2" xfId="4083"/>
    <cellStyle name="Currency 3 4 3 2 2 2" xfId="4084"/>
    <cellStyle name="Currency 3 4 3 2 2 2 2" xfId="34272"/>
    <cellStyle name="Currency 3 4 3 2 2 3" xfId="34271"/>
    <cellStyle name="Currency 3 4 3 2 3" xfId="4085"/>
    <cellStyle name="Currency 3 4 3 2 3 2" xfId="34273"/>
    <cellStyle name="Currency 3 4 3 2 4" xfId="34270"/>
    <cellStyle name="Currency 3 4 3 3" xfId="4086"/>
    <cellStyle name="Currency 3 4 3 3 2" xfId="4087"/>
    <cellStyle name="Currency 3 4 3 3 2 2" xfId="4088"/>
    <cellStyle name="Currency 3 4 3 3 2 2 2" xfId="34276"/>
    <cellStyle name="Currency 3 4 3 3 2 3" xfId="34275"/>
    <cellStyle name="Currency 3 4 3 3 3" xfId="4089"/>
    <cellStyle name="Currency 3 4 3 3 3 2" xfId="34277"/>
    <cellStyle name="Currency 3 4 3 3 4" xfId="34274"/>
    <cellStyle name="Currency 3 4 3 4" xfId="4090"/>
    <cellStyle name="Currency 3 4 3 4 2" xfId="4091"/>
    <cellStyle name="Currency 3 4 3 4 2 2" xfId="4092"/>
    <cellStyle name="Currency 3 4 3 4 2 2 2" xfId="34280"/>
    <cellStyle name="Currency 3 4 3 4 2 3" xfId="34279"/>
    <cellStyle name="Currency 3 4 3 4 3" xfId="4093"/>
    <cellStyle name="Currency 3 4 3 4 3 2" xfId="34281"/>
    <cellStyle name="Currency 3 4 3 4 4" xfId="34278"/>
    <cellStyle name="Currency 3 4 3 5" xfId="4094"/>
    <cellStyle name="Currency 3 4 3 5 2" xfId="4095"/>
    <cellStyle name="Currency 3 4 3 5 2 2" xfId="34283"/>
    <cellStyle name="Currency 3 4 3 5 3" xfId="34282"/>
    <cellStyle name="Currency 3 4 3 6" xfId="4096"/>
    <cellStyle name="Currency 3 4 3 6 2" xfId="34284"/>
    <cellStyle name="Currency 3 4 3 7" xfId="34269"/>
    <cellStyle name="Currency 3 4 4" xfId="4097"/>
    <cellStyle name="Currency 3 4 4 2" xfId="4098"/>
    <cellStyle name="Currency 3 4 4 2 2" xfId="4099"/>
    <cellStyle name="Currency 3 4 4 2 2 2" xfId="4100"/>
    <cellStyle name="Currency 3 4 4 2 2 2 2" xfId="34288"/>
    <cellStyle name="Currency 3 4 4 2 2 3" xfId="34287"/>
    <cellStyle name="Currency 3 4 4 2 3" xfId="4101"/>
    <cellStyle name="Currency 3 4 4 2 3 2" xfId="34289"/>
    <cellStyle name="Currency 3 4 4 2 4" xfId="34286"/>
    <cellStyle name="Currency 3 4 4 3" xfId="4102"/>
    <cellStyle name="Currency 3 4 4 3 2" xfId="4103"/>
    <cellStyle name="Currency 3 4 4 3 2 2" xfId="4104"/>
    <cellStyle name="Currency 3 4 4 3 2 2 2" xfId="34292"/>
    <cellStyle name="Currency 3 4 4 3 2 3" xfId="34291"/>
    <cellStyle name="Currency 3 4 4 3 3" xfId="4105"/>
    <cellStyle name="Currency 3 4 4 3 3 2" xfId="34293"/>
    <cellStyle name="Currency 3 4 4 3 4" xfId="34290"/>
    <cellStyle name="Currency 3 4 4 4" xfId="4106"/>
    <cellStyle name="Currency 3 4 4 4 2" xfId="4107"/>
    <cellStyle name="Currency 3 4 4 4 2 2" xfId="4108"/>
    <cellStyle name="Currency 3 4 4 4 2 2 2" xfId="34296"/>
    <cellStyle name="Currency 3 4 4 4 2 3" xfId="34295"/>
    <cellStyle name="Currency 3 4 4 4 3" xfId="4109"/>
    <cellStyle name="Currency 3 4 4 4 3 2" xfId="34297"/>
    <cellStyle name="Currency 3 4 4 4 4" xfId="34294"/>
    <cellStyle name="Currency 3 4 4 5" xfId="4110"/>
    <cellStyle name="Currency 3 4 4 5 2" xfId="4111"/>
    <cellStyle name="Currency 3 4 4 5 2 2" xfId="34299"/>
    <cellStyle name="Currency 3 4 4 5 3" xfId="34298"/>
    <cellStyle name="Currency 3 4 4 6" xfId="4112"/>
    <cellStyle name="Currency 3 4 4 6 2" xfId="34300"/>
    <cellStyle name="Currency 3 4 4 7" xfId="34285"/>
    <cellStyle name="Currency 3 4 5" xfId="4113"/>
    <cellStyle name="Currency 3 4 5 2" xfId="4114"/>
    <cellStyle name="Currency 3 4 5 2 2" xfId="4115"/>
    <cellStyle name="Currency 3 4 5 2 2 2" xfId="4116"/>
    <cellStyle name="Currency 3 4 5 2 2 2 2" xfId="34304"/>
    <cellStyle name="Currency 3 4 5 2 2 3" xfId="34303"/>
    <cellStyle name="Currency 3 4 5 2 3" xfId="4117"/>
    <cellStyle name="Currency 3 4 5 2 3 2" xfId="34305"/>
    <cellStyle name="Currency 3 4 5 2 4" xfId="34302"/>
    <cellStyle name="Currency 3 4 5 3" xfId="4118"/>
    <cellStyle name="Currency 3 4 5 3 2" xfId="4119"/>
    <cellStyle name="Currency 3 4 5 3 2 2" xfId="4120"/>
    <cellStyle name="Currency 3 4 5 3 2 2 2" xfId="34308"/>
    <cellStyle name="Currency 3 4 5 3 2 3" xfId="34307"/>
    <cellStyle name="Currency 3 4 5 3 3" xfId="4121"/>
    <cellStyle name="Currency 3 4 5 3 3 2" xfId="34309"/>
    <cellStyle name="Currency 3 4 5 3 4" xfId="34306"/>
    <cellStyle name="Currency 3 4 5 4" xfId="4122"/>
    <cellStyle name="Currency 3 4 5 4 2" xfId="4123"/>
    <cellStyle name="Currency 3 4 5 4 2 2" xfId="34311"/>
    <cellStyle name="Currency 3 4 5 4 3" xfId="34310"/>
    <cellStyle name="Currency 3 4 5 5" xfId="4124"/>
    <cellStyle name="Currency 3 4 5 5 2" xfId="34312"/>
    <cellStyle name="Currency 3 4 5 6" xfId="34301"/>
    <cellStyle name="Currency 3 4 6" xfId="4125"/>
    <cellStyle name="Currency 3 4 6 2" xfId="4126"/>
    <cellStyle name="Currency 3 4 6 2 2" xfId="4127"/>
    <cellStyle name="Currency 3 4 6 2 2 2" xfId="34315"/>
    <cellStyle name="Currency 3 4 6 2 3" xfId="34314"/>
    <cellStyle name="Currency 3 4 6 3" xfId="4128"/>
    <cellStyle name="Currency 3 4 6 3 2" xfId="34316"/>
    <cellStyle name="Currency 3 4 6 4" xfId="34313"/>
    <cellStyle name="Currency 3 4 7" xfId="4129"/>
    <cellStyle name="Currency 3 4 7 2" xfId="4130"/>
    <cellStyle name="Currency 3 4 7 2 2" xfId="4131"/>
    <cellStyle name="Currency 3 4 7 2 2 2" xfId="34319"/>
    <cellStyle name="Currency 3 4 7 2 3" xfId="34318"/>
    <cellStyle name="Currency 3 4 7 3" xfId="4132"/>
    <cellStyle name="Currency 3 4 7 3 2" xfId="34320"/>
    <cellStyle name="Currency 3 4 7 4" xfId="34317"/>
    <cellStyle name="Currency 3 4 8" xfId="4133"/>
    <cellStyle name="Currency 3 4 8 2" xfId="4134"/>
    <cellStyle name="Currency 3 4 8 2 2" xfId="4135"/>
    <cellStyle name="Currency 3 4 8 2 2 2" xfId="34323"/>
    <cellStyle name="Currency 3 4 8 2 3" xfId="34322"/>
    <cellStyle name="Currency 3 4 8 3" xfId="4136"/>
    <cellStyle name="Currency 3 4 8 3 2" xfId="34324"/>
    <cellStyle name="Currency 3 4 8 4" xfId="34321"/>
    <cellStyle name="Currency 3 4 9" xfId="4137"/>
    <cellStyle name="Currency 3 4 9 2" xfId="4138"/>
    <cellStyle name="Currency 3 4 9 2 2" xfId="4139"/>
    <cellStyle name="Currency 3 4 9 2 2 2" xfId="34327"/>
    <cellStyle name="Currency 3 4 9 2 3" xfId="34326"/>
    <cellStyle name="Currency 3 4 9 3" xfId="4140"/>
    <cellStyle name="Currency 3 4 9 3 2" xfId="34328"/>
    <cellStyle name="Currency 3 4 9 4" xfId="34325"/>
    <cellStyle name="Currency 3 5" xfId="4141"/>
    <cellStyle name="Currency 3 5 10" xfId="4142"/>
    <cellStyle name="Currency 3 5 10 2" xfId="4143"/>
    <cellStyle name="Currency 3 5 10 2 2" xfId="34331"/>
    <cellStyle name="Currency 3 5 10 3" xfId="34330"/>
    <cellStyle name="Currency 3 5 11" xfId="4144"/>
    <cellStyle name="Currency 3 5 11 2" xfId="34332"/>
    <cellStyle name="Currency 3 5 12" xfId="34329"/>
    <cellStyle name="Currency 3 5 2" xfId="4145"/>
    <cellStyle name="Currency 3 5 2 2" xfId="4146"/>
    <cellStyle name="Currency 3 5 2 2 2" xfId="4147"/>
    <cellStyle name="Currency 3 5 2 2 2 2" xfId="4148"/>
    <cellStyle name="Currency 3 5 2 2 2 2 2" xfId="34336"/>
    <cellStyle name="Currency 3 5 2 2 2 3" xfId="34335"/>
    <cellStyle name="Currency 3 5 2 2 3" xfId="4149"/>
    <cellStyle name="Currency 3 5 2 2 3 2" xfId="34337"/>
    <cellStyle name="Currency 3 5 2 2 4" xfId="34334"/>
    <cellStyle name="Currency 3 5 2 3" xfId="4150"/>
    <cellStyle name="Currency 3 5 2 3 2" xfId="4151"/>
    <cellStyle name="Currency 3 5 2 3 2 2" xfId="4152"/>
    <cellStyle name="Currency 3 5 2 3 2 2 2" xfId="34340"/>
    <cellStyle name="Currency 3 5 2 3 2 3" xfId="34339"/>
    <cellStyle name="Currency 3 5 2 3 3" xfId="4153"/>
    <cellStyle name="Currency 3 5 2 3 3 2" xfId="34341"/>
    <cellStyle name="Currency 3 5 2 3 4" xfId="34338"/>
    <cellStyle name="Currency 3 5 2 4" xfId="4154"/>
    <cellStyle name="Currency 3 5 2 4 2" xfId="4155"/>
    <cellStyle name="Currency 3 5 2 4 2 2" xfId="4156"/>
    <cellStyle name="Currency 3 5 2 4 2 2 2" xfId="34344"/>
    <cellStyle name="Currency 3 5 2 4 2 3" xfId="34343"/>
    <cellStyle name="Currency 3 5 2 4 3" xfId="4157"/>
    <cellStyle name="Currency 3 5 2 4 3 2" xfId="34345"/>
    <cellStyle name="Currency 3 5 2 4 4" xfId="34342"/>
    <cellStyle name="Currency 3 5 2 5" xfId="4158"/>
    <cellStyle name="Currency 3 5 2 5 2" xfId="4159"/>
    <cellStyle name="Currency 3 5 2 5 2 2" xfId="34347"/>
    <cellStyle name="Currency 3 5 2 5 3" xfId="34346"/>
    <cellStyle name="Currency 3 5 2 6" xfId="4160"/>
    <cellStyle name="Currency 3 5 2 6 2" xfId="34348"/>
    <cellStyle name="Currency 3 5 2 7" xfId="34333"/>
    <cellStyle name="Currency 3 5 3" xfId="4161"/>
    <cellStyle name="Currency 3 5 3 2" xfId="4162"/>
    <cellStyle name="Currency 3 5 3 2 2" xfId="4163"/>
    <cellStyle name="Currency 3 5 3 2 2 2" xfId="4164"/>
    <cellStyle name="Currency 3 5 3 2 2 2 2" xfId="34352"/>
    <cellStyle name="Currency 3 5 3 2 2 3" xfId="34351"/>
    <cellStyle name="Currency 3 5 3 2 3" xfId="4165"/>
    <cellStyle name="Currency 3 5 3 2 3 2" xfId="34353"/>
    <cellStyle name="Currency 3 5 3 2 4" xfId="34350"/>
    <cellStyle name="Currency 3 5 3 3" xfId="4166"/>
    <cellStyle name="Currency 3 5 3 3 2" xfId="4167"/>
    <cellStyle name="Currency 3 5 3 3 2 2" xfId="4168"/>
    <cellStyle name="Currency 3 5 3 3 2 2 2" xfId="34356"/>
    <cellStyle name="Currency 3 5 3 3 2 3" xfId="34355"/>
    <cellStyle name="Currency 3 5 3 3 3" xfId="4169"/>
    <cellStyle name="Currency 3 5 3 3 3 2" xfId="34357"/>
    <cellStyle name="Currency 3 5 3 3 4" xfId="34354"/>
    <cellStyle name="Currency 3 5 3 4" xfId="4170"/>
    <cellStyle name="Currency 3 5 3 4 2" xfId="4171"/>
    <cellStyle name="Currency 3 5 3 4 2 2" xfId="4172"/>
    <cellStyle name="Currency 3 5 3 4 2 2 2" xfId="34360"/>
    <cellStyle name="Currency 3 5 3 4 2 3" xfId="34359"/>
    <cellStyle name="Currency 3 5 3 4 3" xfId="4173"/>
    <cellStyle name="Currency 3 5 3 4 3 2" xfId="34361"/>
    <cellStyle name="Currency 3 5 3 4 4" xfId="34358"/>
    <cellStyle name="Currency 3 5 3 5" xfId="4174"/>
    <cellStyle name="Currency 3 5 3 5 2" xfId="4175"/>
    <cellStyle name="Currency 3 5 3 5 2 2" xfId="34363"/>
    <cellStyle name="Currency 3 5 3 5 3" xfId="34362"/>
    <cellStyle name="Currency 3 5 3 6" xfId="4176"/>
    <cellStyle name="Currency 3 5 3 6 2" xfId="34364"/>
    <cellStyle name="Currency 3 5 3 7" xfId="34349"/>
    <cellStyle name="Currency 3 5 4" xfId="4177"/>
    <cellStyle name="Currency 3 5 4 2" xfId="4178"/>
    <cellStyle name="Currency 3 5 4 2 2" xfId="4179"/>
    <cellStyle name="Currency 3 5 4 2 2 2" xfId="4180"/>
    <cellStyle name="Currency 3 5 4 2 2 2 2" xfId="34368"/>
    <cellStyle name="Currency 3 5 4 2 2 3" xfId="34367"/>
    <cellStyle name="Currency 3 5 4 2 3" xfId="4181"/>
    <cellStyle name="Currency 3 5 4 2 3 2" xfId="34369"/>
    <cellStyle name="Currency 3 5 4 2 4" xfId="34366"/>
    <cellStyle name="Currency 3 5 4 3" xfId="4182"/>
    <cellStyle name="Currency 3 5 4 3 2" xfId="4183"/>
    <cellStyle name="Currency 3 5 4 3 2 2" xfId="4184"/>
    <cellStyle name="Currency 3 5 4 3 2 2 2" xfId="34372"/>
    <cellStyle name="Currency 3 5 4 3 2 3" xfId="34371"/>
    <cellStyle name="Currency 3 5 4 3 3" xfId="4185"/>
    <cellStyle name="Currency 3 5 4 3 3 2" xfId="34373"/>
    <cellStyle name="Currency 3 5 4 3 4" xfId="34370"/>
    <cellStyle name="Currency 3 5 4 4" xfId="4186"/>
    <cellStyle name="Currency 3 5 4 4 2" xfId="4187"/>
    <cellStyle name="Currency 3 5 4 4 2 2" xfId="34375"/>
    <cellStyle name="Currency 3 5 4 4 3" xfId="34374"/>
    <cellStyle name="Currency 3 5 4 5" xfId="4188"/>
    <cellStyle name="Currency 3 5 4 5 2" xfId="34376"/>
    <cellStyle name="Currency 3 5 4 6" xfId="34365"/>
    <cellStyle name="Currency 3 5 5" xfId="4189"/>
    <cellStyle name="Currency 3 5 5 2" xfId="4190"/>
    <cellStyle name="Currency 3 5 5 2 2" xfId="4191"/>
    <cellStyle name="Currency 3 5 5 2 2 2" xfId="34379"/>
    <cellStyle name="Currency 3 5 5 2 3" xfId="34378"/>
    <cellStyle name="Currency 3 5 5 3" xfId="4192"/>
    <cellStyle name="Currency 3 5 5 3 2" xfId="34380"/>
    <cellStyle name="Currency 3 5 5 4" xfId="34377"/>
    <cellStyle name="Currency 3 5 6" xfId="4193"/>
    <cellStyle name="Currency 3 5 6 2" xfId="4194"/>
    <cellStyle name="Currency 3 5 6 2 2" xfId="4195"/>
    <cellStyle name="Currency 3 5 6 2 2 2" xfId="34383"/>
    <cellStyle name="Currency 3 5 6 2 3" xfId="34382"/>
    <cellStyle name="Currency 3 5 6 3" xfId="4196"/>
    <cellStyle name="Currency 3 5 6 3 2" xfId="34384"/>
    <cellStyle name="Currency 3 5 6 4" xfId="34381"/>
    <cellStyle name="Currency 3 5 7" xfId="4197"/>
    <cellStyle name="Currency 3 5 7 2" xfId="4198"/>
    <cellStyle name="Currency 3 5 7 2 2" xfId="4199"/>
    <cellStyle name="Currency 3 5 7 2 2 2" xfId="34387"/>
    <cellStyle name="Currency 3 5 7 2 3" xfId="34386"/>
    <cellStyle name="Currency 3 5 7 3" xfId="4200"/>
    <cellStyle name="Currency 3 5 7 3 2" xfId="34388"/>
    <cellStyle name="Currency 3 5 7 4" xfId="34385"/>
    <cellStyle name="Currency 3 5 8" xfId="4201"/>
    <cellStyle name="Currency 3 5 8 2" xfId="4202"/>
    <cellStyle name="Currency 3 5 8 2 2" xfId="4203"/>
    <cellStyle name="Currency 3 5 8 2 2 2" xfId="34391"/>
    <cellStyle name="Currency 3 5 8 2 3" xfId="34390"/>
    <cellStyle name="Currency 3 5 8 3" xfId="4204"/>
    <cellStyle name="Currency 3 5 8 3 2" xfId="34392"/>
    <cellStyle name="Currency 3 5 8 4" xfId="34389"/>
    <cellStyle name="Currency 3 5 9" xfId="4205"/>
    <cellStyle name="Currency 3 5 9 2" xfId="4206"/>
    <cellStyle name="Currency 3 5 9 2 2" xfId="4207"/>
    <cellStyle name="Currency 3 5 9 2 2 2" xfId="34395"/>
    <cellStyle name="Currency 3 5 9 2 3" xfId="34394"/>
    <cellStyle name="Currency 3 5 9 3" xfId="4208"/>
    <cellStyle name="Currency 3 5 9 3 2" xfId="34396"/>
    <cellStyle name="Currency 3 5 9 4" xfId="34393"/>
    <cellStyle name="Currency 3 6" xfId="4209"/>
    <cellStyle name="Currency 3 6 2" xfId="4210"/>
    <cellStyle name="Currency 3 6 2 2" xfId="4211"/>
    <cellStyle name="Currency 3 6 2 2 2" xfId="4212"/>
    <cellStyle name="Currency 3 6 2 2 2 2" xfId="34400"/>
    <cellStyle name="Currency 3 6 2 2 3" xfId="34399"/>
    <cellStyle name="Currency 3 6 2 3" xfId="4213"/>
    <cellStyle name="Currency 3 6 2 3 2" xfId="34401"/>
    <cellStyle name="Currency 3 6 2 4" xfId="34398"/>
    <cellStyle name="Currency 3 6 3" xfId="4214"/>
    <cellStyle name="Currency 3 6 3 2" xfId="4215"/>
    <cellStyle name="Currency 3 6 3 2 2" xfId="4216"/>
    <cellStyle name="Currency 3 6 3 2 2 2" xfId="34404"/>
    <cellStyle name="Currency 3 6 3 2 3" xfId="34403"/>
    <cellStyle name="Currency 3 6 3 3" xfId="4217"/>
    <cellStyle name="Currency 3 6 3 3 2" xfId="34405"/>
    <cellStyle name="Currency 3 6 3 4" xfId="34402"/>
    <cellStyle name="Currency 3 6 4" xfId="4218"/>
    <cellStyle name="Currency 3 6 4 2" xfId="4219"/>
    <cellStyle name="Currency 3 6 4 2 2" xfId="4220"/>
    <cellStyle name="Currency 3 6 4 2 2 2" xfId="34408"/>
    <cellStyle name="Currency 3 6 4 2 3" xfId="34407"/>
    <cellStyle name="Currency 3 6 4 3" xfId="4221"/>
    <cellStyle name="Currency 3 6 4 3 2" xfId="34409"/>
    <cellStyle name="Currency 3 6 4 4" xfId="34406"/>
    <cellStyle name="Currency 3 6 5" xfId="4222"/>
    <cellStyle name="Currency 3 6 5 2" xfId="4223"/>
    <cellStyle name="Currency 3 6 5 2 2" xfId="34411"/>
    <cellStyle name="Currency 3 6 5 3" xfId="34410"/>
    <cellStyle name="Currency 3 6 6" xfId="4224"/>
    <cellStyle name="Currency 3 6 6 2" xfId="34412"/>
    <cellStyle name="Currency 3 6 7" xfId="34397"/>
    <cellStyle name="Currency 3 7" xfId="4225"/>
    <cellStyle name="Currency 3 7 2" xfId="4226"/>
    <cellStyle name="Currency 3 7 2 2" xfId="4227"/>
    <cellStyle name="Currency 3 7 2 2 2" xfId="4228"/>
    <cellStyle name="Currency 3 7 2 2 2 2" xfId="34416"/>
    <cellStyle name="Currency 3 7 2 2 3" xfId="34415"/>
    <cellStyle name="Currency 3 7 2 3" xfId="4229"/>
    <cellStyle name="Currency 3 7 2 3 2" xfId="34417"/>
    <cellStyle name="Currency 3 7 2 4" xfId="34414"/>
    <cellStyle name="Currency 3 7 3" xfId="4230"/>
    <cellStyle name="Currency 3 7 3 2" xfId="4231"/>
    <cellStyle name="Currency 3 7 3 2 2" xfId="4232"/>
    <cellStyle name="Currency 3 7 3 2 2 2" xfId="34420"/>
    <cellStyle name="Currency 3 7 3 2 3" xfId="34419"/>
    <cellStyle name="Currency 3 7 3 3" xfId="4233"/>
    <cellStyle name="Currency 3 7 3 3 2" xfId="34421"/>
    <cellStyle name="Currency 3 7 3 4" xfId="34418"/>
    <cellStyle name="Currency 3 7 4" xfId="4234"/>
    <cellStyle name="Currency 3 7 4 2" xfId="4235"/>
    <cellStyle name="Currency 3 7 4 2 2" xfId="4236"/>
    <cellStyle name="Currency 3 7 4 2 2 2" xfId="34424"/>
    <cellStyle name="Currency 3 7 4 2 3" xfId="34423"/>
    <cellStyle name="Currency 3 7 4 3" xfId="4237"/>
    <cellStyle name="Currency 3 7 4 3 2" xfId="34425"/>
    <cellStyle name="Currency 3 7 4 4" xfId="34422"/>
    <cellStyle name="Currency 3 7 5" xfId="4238"/>
    <cellStyle name="Currency 3 7 5 2" xfId="4239"/>
    <cellStyle name="Currency 3 7 5 2 2" xfId="34427"/>
    <cellStyle name="Currency 3 7 5 3" xfId="34426"/>
    <cellStyle name="Currency 3 7 6" xfId="4240"/>
    <cellStyle name="Currency 3 7 6 2" xfId="34428"/>
    <cellStyle name="Currency 3 7 7" xfId="34413"/>
    <cellStyle name="Currency 3 8" xfId="4241"/>
    <cellStyle name="Currency 3 8 2" xfId="4242"/>
    <cellStyle name="Currency 3 8 2 2" xfId="4243"/>
    <cellStyle name="Currency 3 8 2 2 2" xfId="4244"/>
    <cellStyle name="Currency 3 8 2 2 2 2" xfId="34432"/>
    <cellStyle name="Currency 3 8 2 2 3" xfId="34431"/>
    <cellStyle name="Currency 3 8 2 3" xfId="4245"/>
    <cellStyle name="Currency 3 8 2 3 2" xfId="34433"/>
    <cellStyle name="Currency 3 8 2 4" xfId="34430"/>
    <cellStyle name="Currency 3 8 3" xfId="4246"/>
    <cellStyle name="Currency 3 8 3 2" xfId="4247"/>
    <cellStyle name="Currency 3 8 3 2 2" xfId="4248"/>
    <cellStyle name="Currency 3 8 3 2 2 2" xfId="34436"/>
    <cellStyle name="Currency 3 8 3 2 3" xfId="34435"/>
    <cellStyle name="Currency 3 8 3 3" xfId="4249"/>
    <cellStyle name="Currency 3 8 3 3 2" xfId="34437"/>
    <cellStyle name="Currency 3 8 3 4" xfId="34434"/>
    <cellStyle name="Currency 3 8 4" xfId="4250"/>
    <cellStyle name="Currency 3 8 4 2" xfId="4251"/>
    <cellStyle name="Currency 3 8 4 2 2" xfId="34439"/>
    <cellStyle name="Currency 3 8 4 3" xfId="34438"/>
    <cellStyle name="Currency 3 8 5" xfId="4252"/>
    <cellStyle name="Currency 3 8 5 2" xfId="34440"/>
    <cellStyle name="Currency 3 8 6" xfId="34429"/>
    <cellStyle name="Currency 3 9" xfId="4253"/>
    <cellStyle name="Currency 3 9 2" xfId="4254"/>
    <cellStyle name="Currency 3 9 2 2" xfId="4255"/>
    <cellStyle name="Currency 3 9 2 2 2" xfId="34443"/>
    <cellStyle name="Currency 3 9 2 3" xfId="34442"/>
    <cellStyle name="Currency 3 9 3" xfId="4256"/>
    <cellStyle name="Currency 3 9 3 2" xfId="34444"/>
    <cellStyle name="Currency 3 9 4" xfId="34441"/>
    <cellStyle name="Currency 4" xfId="167"/>
    <cellStyle name="Currency 4 10" xfId="4258"/>
    <cellStyle name="Currency 4 10 2" xfId="4259"/>
    <cellStyle name="Currency 4 10 2 2" xfId="4260"/>
    <cellStyle name="Currency 4 10 2 2 2" xfId="34448"/>
    <cellStyle name="Currency 4 10 2 3" xfId="34447"/>
    <cellStyle name="Currency 4 10 3" xfId="4261"/>
    <cellStyle name="Currency 4 10 3 2" xfId="34449"/>
    <cellStyle name="Currency 4 10 4" xfId="34446"/>
    <cellStyle name="Currency 4 11" xfId="4262"/>
    <cellStyle name="Currency 4 11 2" xfId="4263"/>
    <cellStyle name="Currency 4 11 2 2" xfId="4264"/>
    <cellStyle name="Currency 4 11 2 2 2" xfId="34452"/>
    <cellStyle name="Currency 4 11 2 3" xfId="34451"/>
    <cellStyle name="Currency 4 11 3" xfId="4265"/>
    <cellStyle name="Currency 4 11 3 2" xfId="34453"/>
    <cellStyle name="Currency 4 11 4" xfId="34450"/>
    <cellStyle name="Currency 4 12" xfId="4266"/>
    <cellStyle name="Currency 4 12 2" xfId="4267"/>
    <cellStyle name="Currency 4 12 2 2" xfId="4268"/>
    <cellStyle name="Currency 4 12 2 2 2" xfId="34456"/>
    <cellStyle name="Currency 4 12 2 3" xfId="34455"/>
    <cellStyle name="Currency 4 12 3" xfId="4269"/>
    <cellStyle name="Currency 4 12 3 2" xfId="34457"/>
    <cellStyle name="Currency 4 12 4" xfId="34454"/>
    <cellStyle name="Currency 4 13" xfId="4270"/>
    <cellStyle name="Currency 4 13 2" xfId="4271"/>
    <cellStyle name="Currency 4 13 2 2" xfId="34459"/>
    <cellStyle name="Currency 4 13 3" xfId="34458"/>
    <cellStyle name="Currency 4 14" xfId="4272"/>
    <cellStyle name="Currency 4 14 2" xfId="34460"/>
    <cellStyle name="Currency 4 15" xfId="4273"/>
    <cellStyle name="Currency 4 15 2" xfId="34461"/>
    <cellStyle name="Currency 4 16" xfId="4257"/>
    <cellStyle name="Currency 4 16 2" xfId="34445"/>
    <cellStyle name="Currency 4 17" xfId="30173"/>
    <cellStyle name="Currency 4 17 2" xfId="60274"/>
    <cellStyle name="Currency 4 18" xfId="493"/>
    <cellStyle name="Currency 4 18 2" xfId="30734"/>
    <cellStyle name="Currency 4 19" xfId="30638"/>
    <cellStyle name="Currency 4 2" xfId="168"/>
    <cellStyle name="Currency 4 2 10" xfId="4275"/>
    <cellStyle name="Currency 4 2 10 2" xfId="4276"/>
    <cellStyle name="Currency 4 2 10 2 2" xfId="4277"/>
    <cellStyle name="Currency 4 2 10 2 2 2" xfId="34465"/>
    <cellStyle name="Currency 4 2 10 2 3" xfId="34464"/>
    <cellStyle name="Currency 4 2 10 3" xfId="4278"/>
    <cellStyle name="Currency 4 2 10 3 2" xfId="34466"/>
    <cellStyle name="Currency 4 2 10 4" xfId="34463"/>
    <cellStyle name="Currency 4 2 11" xfId="4279"/>
    <cellStyle name="Currency 4 2 11 2" xfId="4280"/>
    <cellStyle name="Currency 4 2 11 2 2" xfId="4281"/>
    <cellStyle name="Currency 4 2 11 2 2 2" xfId="34469"/>
    <cellStyle name="Currency 4 2 11 2 3" xfId="34468"/>
    <cellStyle name="Currency 4 2 11 3" xfId="4282"/>
    <cellStyle name="Currency 4 2 11 3 2" xfId="34470"/>
    <cellStyle name="Currency 4 2 11 4" xfId="34467"/>
    <cellStyle name="Currency 4 2 12" xfId="4283"/>
    <cellStyle name="Currency 4 2 12 2" xfId="4284"/>
    <cellStyle name="Currency 4 2 12 2 2" xfId="34472"/>
    <cellStyle name="Currency 4 2 12 3" xfId="34471"/>
    <cellStyle name="Currency 4 2 13" xfId="4285"/>
    <cellStyle name="Currency 4 2 13 2" xfId="34473"/>
    <cellStyle name="Currency 4 2 14" xfId="4286"/>
    <cellStyle name="Currency 4 2 14 2" xfId="34474"/>
    <cellStyle name="Currency 4 2 15" xfId="4274"/>
    <cellStyle name="Currency 4 2 15 2" xfId="34462"/>
    <cellStyle name="Currency 4 2 16" xfId="30174"/>
    <cellStyle name="Currency 4 2 16 2" xfId="60275"/>
    <cellStyle name="Currency 4 2 17" xfId="494"/>
    <cellStyle name="Currency 4 2 17 2" xfId="30735"/>
    <cellStyle name="Currency 4 2 18" xfId="30639"/>
    <cellStyle name="Currency 4 2 2" xfId="599"/>
    <cellStyle name="Currency 4 2 2 10" xfId="4288"/>
    <cellStyle name="Currency 4 2 2 10 2" xfId="4289"/>
    <cellStyle name="Currency 4 2 2 10 2 2" xfId="4290"/>
    <cellStyle name="Currency 4 2 2 10 2 2 2" xfId="34478"/>
    <cellStyle name="Currency 4 2 2 10 2 3" xfId="34477"/>
    <cellStyle name="Currency 4 2 2 10 3" xfId="4291"/>
    <cellStyle name="Currency 4 2 2 10 3 2" xfId="34479"/>
    <cellStyle name="Currency 4 2 2 10 4" xfId="34476"/>
    <cellStyle name="Currency 4 2 2 11" xfId="4292"/>
    <cellStyle name="Currency 4 2 2 11 2" xfId="4293"/>
    <cellStyle name="Currency 4 2 2 11 2 2" xfId="34481"/>
    <cellStyle name="Currency 4 2 2 11 3" xfId="34480"/>
    <cellStyle name="Currency 4 2 2 12" xfId="4294"/>
    <cellStyle name="Currency 4 2 2 12 2" xfId="34482"/>
    <cellStyle name="Currency 4 2 2 13" xfId="4295"/>
    <cellStyle name="Currency 4 2 2 13 2" xfId="34483"/>
    <cellStyle name="Currency 4 2 2 14" xfId="4287"/>
    <cellStyle name="Currency 4 2 2 14 2" xfId="34475"/>
    <cellStyle name="Currency 4 2 2 15" xfId="30220"/>
    <cellStyle name="Currency 4 2 2 15 2" xfId="60319"/>
    <cellStyle name="Currency 4 2 2 16" xfId="30836"/>
    <cellStyle name="Currency 4 2 2 2" xfId="4296"/>
    <cellStyle name="Currency 4 2 2 2 10" xfId="4297"/>
    <cellStyle name="Currency 4 2 2 2 10 2" xfId="4298"/>
    <cellStyle name="Currency 4 2 2 2 10 2 2" xfId="34486"/>
    <cellStyle name="Currency 4 2 2 2 10 3" xfId="34485"/>
    <cellStyle name="Currency 4 2 2 2 11" xfId="4299"/>
    <cellStyle name="Currency 4 2 2 2 11 2" xfId="34487"/>
    <cellStyle name="Currency 4 2 2 2 12" xfId="34484"/>
    <cellStyle name="Currency 4 2 2 2 2" xfId="4300"/>
    <cellStyle name="Currency 4 2 2 2 2 2" xfId="4301"/>
    <cellStyle name="Currency 4 2 2 2 2 2 2" xfId="4302"/>
    <cellStyle name="Currency 4 2 2 2 2 2 2 2" xfId="4303"/>
    <cellStyle name="Currency 4 2 2 2 2 2 2 2 2" xfId="34491"/>
    <cellStyle name="Currency 4 2 2 2 2 2 2 3" xfId="34490"/>
    <cellStyle name="Currency 4 2 2 2 2 2 3" xfId="4304"/>
    <cellStyle name="Currency 4 2 2 2 2 2 3 2" xfId="34492"/>
    <cellStyle name="Currency 4 2 2 2 2 2 4" xfId="34489"/>
    <cellStyle name="Currency 4 2 2 2 2 3" xfId="4305"/>
    <cellStyle name="Currency 4 2 2 2 2 3 2" xfId="4306"/>
    <cellStyle name="Currency 4 2 2 2 2 3 2 2" xfId="4307"/>
    <cellStyle name="Currency 4 2 2 2 2 3 2 2 2" xfId="34495"/>
    <cellStyle name="Currency 4 2 2 2 2 3 2 3" xfId="34494"/>
    <cellStyle name="Currency 4 2 2 2 2 3 3" xfId="4308"/>
    <cellStyle name="Currency 4 2 2 2 2 3 3 2" xfId="34496"/>
    <cellStyle name="Currency 4 2 2 2 2 3 4" xfId="34493"/>
    <cellStyle name="Currency 4 2 2 2 2 4" xfId="4309"/>
    <cellStyle name="Currency 4 2 2 2 2 4 2" xfId="4310"/>
    <cellStyle name="Currency 4 2 2 2 2 4 2 2" xfId="4311"/>
    <cellStyle name="Currency 4 2 2 2 2 4 2 2 2" xfId="34499"/>
    <cellStyle name="Currency 4 2 2 2 2 4 2 3" xfId="34498"/>
    <cellStyle name="Currency 4 2 2 2 2 4 3" xfId="4312"/>
    <cellStyle name="Currency 4 2 2 2 2 4 3 2" xfId="34500"/>
    <cellStyle name="Currency 4 2 2 2 2 4 4" xfId="34497"/>
    <cellStyle name="Currency 4 2 2 2 2 5" xfId="4313"/>
    <cellStyle name="Currency 4 2 2 2 2 5 2" xfId="4314"/>
    <cellStyle name="Currency 4 2 2 2 2 5 2 2" xfId="34502"/>
    <cellStyle name="Currency 4 2 2 2 2 5 3" xfId="34501"/>
    <cellStyle name="Currency 4 2 2 2 2 6" xfId="4315"/>
    <cellStyle name="Currency 4 2 2 2 2 6 2" xfId="34503"/>
    <cellStyle name="Currency 4 2 2 2 2 7" xfId="34488"/>
    <cellStyle name="Currency 4 2 2 2 3" xfId="4316"/>
    <cellStyle name="Currency 4 2 2 2 3 2" xfId="4317"/>
    <cellStyle name="Currency 4 2 2 2 3 2 2" xfId="4318"/>
    <cellStyle name="Currency 4 2 2 2 3 2 2 2" xfId="4319"/>
    <cellStyle name="Currency 4 2 2 2 3 2 2 2 2" xfId="34507"/>
    <cellStyle name="Currency 4 2 2 2 3 2 2 3" xfId="34506"/>
    <cellStyle name="Currency 4 2 2 2 3 2 3" xfId="4320"/>
    <cellStyle name="Currency 4 2 2 2 3 2 3 2" xfId="34508"/>
    <cellStyle name="Currency 4 2 2 2 3 2 4" xfId="34505"/>
    <cellStyle name="Currency 4 2 2 2 3 3" xfId="4321"/>
    <cellStyle name="Currency 4 2 2 2 3 3 2" xfId="4322"/>
    <cellStyle name="Currency 4 2 2 2 3 3 2 2" xfId="4323"/>
    <cellStyle name="Currency 4 2 2 2 3 3 2 2 2" xfId="34511"/>
    <cellStyle name="Currency 4 2 2 2 3 3 2 3" xfId="34510"/>
    <cellStyle name="Currency 4 2 2 2 3 3 3" xfId="4324"/>
    <cellStyle name="Currency 4 2 2 2 3 3 3 2" xfId="34512"/>
    <cellStyle name="Currency 4 2 2 2 3 3 4" xfId="34509"/>
    <cellStyle name="Currency 4 2 2 2 3 4" xfId="4325"/>
    <cellStyle name="Currency 4 2 2 2 3 4 2" xfId="4326"/>
    <cellStyle name="Currency 4 2 2 2 3 4 2 2" xfId="4327"/>
    <cellStyle name="Currency 4 2 2 2 3 4 2 2 2" xfId="34515"/>
    <cellStyle name="Currency 4 2 2 2 3 4 2 3" xfId="34514"/>
    <cellStyle name="Currency 4 2 2 2 3 4 3" xfId="4328"/>
    <cellStyle name="Currency 4 2 2 2 3 4 3 2" xfId="34516"/>
    <cellStyle name="Currency 4 2 2 2 3 4 4" xfId="34513"/>
    <cellStyle name="Currency 4 2 2 2 3 5" xfId="4329"/>
    <cellStyle name="Currency 4 2 2 2 3 5 2" xfId="4330"/>
    <cellStyle name="Currency 4 2 2 2 3 5 2 2" xfId="34518"/>
    <cellStyle name="Currency 4 2 2 2 3 5 3" xfId="34517"/>
    <cellStyle name="Currency 4 2 2 2 3 6" xfId="4331"/>
    <cellStyle name="Currency 4 2 2 2 3 6 2" xfId="34519"/>
    <cellStyle name="Currency 4 2 2 2 3 7" xfId="34504"/>
    <cellStyle name="Currency 4 2 2 2 4" xfId="4332"/>
    <cellStyle name="Currency 4 2 2 2 4 2" xfId="4333"/>
    <cellStyle name="Currency 4 2 2 2 4 2 2" xfId="4334"/>
    <cellStyle name="Currency 4 2 2 2 4 2 2 2" xfId="4335"/>
    <cellStyle name="Currency 4 2 2 2 4 2 2 2 2" xfId="34523"/>
    <cellStyle name="Currency 4 2 2 2 4 2 2 3" xfId="34522"/>
    <cellStyle name="Currency 4 2 2 2 4 2 3" xfId="4336"/>
    <cellStyle name="Currency 4 2 2 2 4 2 3 2" xfId="34524"/>
    <cellStyle name="Currency 4 2 2 2 4 2 4" xfId="34521"/>
    <cellStyle name="Currency 4 2 2 2 4 3" xfId="4337"/>
    <cellStyle name="Currency 4 2 2 2 4 3 2" xfId="4338"/>
    <cellStyle name="Currency 4 2 2 2 4 3 2 2" xfId="4339"/>
    <cellStyle name="Currency 4 2 2 2 4 3 2 2 2" xfId="34527"/>
    <cellStyle name="Currency 4 2 2 2 4 3 2 3" xfId="34526"/>
    <cellStyle name="Currency 4 2 2 2 4 3 3" xfId="4340"/>
    <cellStyle name="Currency 4 2 2 2 4 3 3 2" xfId="34528"/>
    <cellStyle name="Currency 4 2 2 2 4 3 4" xfId="34525"/>
    <cellStyle name="Currency 4 2 2 2 4 4" xfId="4341"/>
    <cellStyle name="Currency 4 2 2 2 4 4 2" xfId="4342"/>
    <cellStyle name="Currency 4 2 2 2 4 4 2 2" xfId="34530"/>
    <cellStyle name="Currency 4 2 2 2 4 4 3" xfId="34529"/>
    <cellStyle name="Currency 4 2 2 2 4 5" xfId="4343"/>
    <cellStyle name="Currency 4 2 2 2 4 5 2" xfId="34531"/>
    <cellStyle name="Currency 4 2 2 2 4 6" xfId="34520"/>
    <cellStyle name="Currency 4 2 2 2 5" xfId="4344"/>
    <cellStyle name="Currency 4 2 2 2 5 2" xfId="4345"/>
    <cellStyle name="Currency 4 2 2 2 5 2 2" xfId="4346"/>
    <cellStyle name="Currency 4 2 2 2 5 2 2 2" xfId="34534"/>
    <cellStyle name="Currency 4 2 2 2 5 2 3" xfId="34533"/>
    <cellStyle name="Currency 4 2 2 2 5 3" xfId="4347"/>
    <cellStyle name="Currency 4 2 2 2 5 3 2" xfId="34535"/>
    <cellStyle name="Currency 4 2 2 2 5 4" xfId="34532"/>
    <cellStyle name="Currency 4 2 2 2 6" xfId="4348"/>
    <cellStyle name="Currency 4 2 2 2 6 2" xfId="4349"/>
    <cellStyle name="Currency 4 2 2 2 6 2 2" xfId="4350"/>
    <cellStyle name="Currency 4 2 2 2 6 2 2 2" xfId="34538"/>
    <cellStyle name="Currency 4 2 2 2 6 2 3" xfId="34537"/>
    <cellStyle name="Currency 4 2 2 2 6 3" xfId="4351"/>
    <cellStyle name="Currency 4 2 2 2 6 3 2" xfId="34539"/>
    <cellStyle name="Currency 4 2 2 2 6 4" xfId="34536"/>
    <cellStyle name="Currency 4 2 2 2 7" xfId="4352"/>
    <cellStyle name="Currency 4 2 2 2 7 2" xfId="4353"/>
    <cellStyle name="Currency 4 2 2 2 7 2 2" xfId="4354"/>
    <cellStyle name="Currency 4 2 2 2 7 2 2 2" xfId="34542"/>
    <cellStyle name="Currency 4 2 2 2 7 2 3" xfId="34541"/>
    <cellStyle name="Currency 4 2 2 2 7 3" xfId="4355"/>
    <cellStyle name="Currency 4 2 2 2 7 3 2" xfId="34543"/>
    <cellStyle name="Currency 4 2 2 2 7 4" xfId="34540"/>
    <cellStyle name="Currency 4 2 2 2 8" xfId="4356"/>
    <cellStyle name="Currency 4 2 2 2 8 2" xfId="4357"/>
    <cellStyle name="Currency 4 2 2 2 8 2 2" xfId="4358"/>
    <cellStyle name="Currency 4 2 2 2 8 2 2 2" xfId="34546"/>
    <cellStyle name="Currency 4 2 2 2 8 2 3" xfId="34545"/>
    <cellStyle name="Currency 4 2 2 2 8 3" xfId="4359"/>
    <cellStyle name="Currency 4 2 2 2 8 3 2" xfId="34547"/>
    <cellStyle name="Currency 4 2 2 2 8 4" xfId="34544"/>
    <cellStyle name="Currency 4 2 2 2 9" xfId="4360"/>
    <cellStyle name="Currency 4 2 2 2 9 2" xfId="4361"/>
    <cellStyle name="Currency 4 2 2 2 9 2 2" xfId="4362"/>
    <cellStyle name="Currency 4 2 2 2 9 2 2 2" xfId="34550"/>
    <cellStyle name="Currency 4 2 2 2 9 2 3" xfId="34549"/>
    <cellStyle name="Currency 4 2 2 2 9 3" xfId="4363"/>
    <cellStyle name="Currency 4 2 2 2 9 3 2" xfId="34551"/>
    <cellStyle name="Currency 4 2 2 2 9 4" xfId="34548"/>
    <cellStyle name="Currency 4 2 2 3" xfId="4364"/>
    <cellStyle name="Currency 4 2 2 3 2" xfId="4365"/>
    <cellStyle name="Currency 4 2 2 3 2 2" xfId="4366"/>
    <cellStyle name="Currency 4 2 2 3 2 2 2" xfId="4367"/>
    <cellStyle name="Currency 4 2 2 3 2 2 2 2" xfId="34555"/>
    <cellStyle name="Currency 4 2 2 3 2 2 3" xfId="34554"/>
    <cellStyle name="Currency 4 2 2 3 2 3" xfId="4368"/>
    <cellStyle name="Currency 4 2 2 3 2 3 2" xfId="34556"/>
    <cellStyle name="Currency 4 2 2 3 2 4" xfId="34553"/>
    <cellStyle name="Currency 4 2 2 3 3" xfId="4369"/>
    <cellStyle name="Currency 4 2 2 3 3 2" xfId="4370"/>
    <cellStyle name="Currency 4 2 2 3 3 2 2" xfId="4371"/>
    <cellStyle name="Currency 4 2 2 3 3 2 2 2" xfId="34559"/>
    <cellStyle name="Currency 4 2 2 3 3 2 3" xfId="34558"/>
    <cellStyle name="Currency 4 2 2 3 3 3" xfId="4372"/>
    <cellStyle name="Currency 4 2 2 3 3 3 2" xfId="34560"/>
    <cellStyle name="Currency 4 2 2 3 3 4" xfId="34557"/>
    <cellStyle name="Currency 4 2 2 3 4" xfId="4373"/>
    <cellStyle name="Currency 4 2 2 3 4 2" xfId="4374"/>
    <cellStyle name="Currency 4 2 2 3 4 2 2" xfId="4375"/>
    <cellStyle name="Currency 4 2 2 3 4 2 2 2" xfId="34563"/>
    <cellStyle name="Currency 4 2 2 3 4 2 3" xfId="34562"/>
    <cellStyle name="Currency 4 2 2 3 4 3" xfId="4376"/>
    <cellStyle name="Currency 4 2 2 3 4 3 2" xfId="34564"/>
    <cellStyle name="Currency 4 2 2 3 4 4" xfId="34561"/>
    <cellStyle name="Currency 4 2 2 3 5" xfId="4377"/>
    <cellStyle name="Currency 4 2 2 3 5 2" xfId="4378"/>
    <cellStyle name="Currency 4 2 2 3 5 2 2" xfId="34566"/>
    <cellStyle name="Currency 4 2 2 3 5 3" xfId="34565"/>
    <cellStyle name="Currency 4 2 2 3 6" xfId="4379"/>
    <cellStyle name="Currency 4 2 2 3 6 2" xfId="34567"/>
    <cellStyle name="Currency 4 2 2 3 7" xfId="34552"/>
    <cellStyle name="Currency 4 2 2 4" xfId="4380"/>
    <cellStyle name="Currency 4 2 2 4 2" xfId="4381"/>
    <cellStyle name="Currency 4 2 2 4 2 2" xfId="4382"/>
    <cellStyle name="Currency 4 2 2 4 2 2 2" xfId="4383"/>
    <cellStyle name="Currency 4 2 2 4 2 2 2 2" xfId="34571"/>
    <cellStyle name="Currency 4 2 2 4 2 2 3" xfId="34570"/>
    <cellStyle name="Currency 4 2 2 4 2 3" xfId="4384"/>
    <cellStyle name="Currency 4 2 2 4 2 3 2" xfId="34572"/>
    <cellStyle name="Currency 4 2 2 4 2 4" xfId="34569"/>
    <cellStyle name="Currency 4 2 2 4 3" xfId="4385"/>
    <cellStyle name="Currency 4 2 2 4 3 2" xfId="4386"/>
    <cellStyle name="Currency 4 2 2 4 3 2 2" xfId="4387"/>
    <cellStyle name="Currency 4 2 2 4 3 2 2 2" xfId="34575"/>
    <cellStyle name="Currency 4 2 2 4 3 2 3" xfId="34574"/>
    <cellStyle name="Currency 4 2 2 4 3 3" xfId="4388"/>
    <cellStyle name="Currency 4 2 2 4 3 3 2" xfId="34576"/>
    <cellStyle name="Currency 4 2 2 4 3 4" xfId="34573"/>
    <cellStyle name="Currency 4 2 2 4 4" xfId="4389"/>
    <cellStyle name="Currency 4 2 2 4 4 2" xfId="4390"/>
    <cellStyle name="Currency 4 2 2 4 4 2 2" xfId="4391"/>
    <cellStyle name="Currency 4 2 2 4 4 2 2 2" xfId="34579"/>
    <cellStyle name="Currency 4 2 2 4 4 2 3" xfId="34578"/>
    <cellStyle name="Currency 4 2 2 4 4 3" xfId="4392"/>
    <cellStyle name="Currency 4 2 2 4 4 3 2" xfId="34580"/>
    <cellStyle name="Currency 4 2 2 4 4 4" xfId="34577"/>
    <cellStyle name="Currency 4 2 2 4 5" xfId="4393"/>
    <cellStyle name="Currency 4 2 2 4 5 2" xfId="4394"/>
    <cellStyle name="Currency 4 2 2 4 5 2 2" xfId="34582"/>
    <cellStyle name="Currency 4 2 2 4 5 3" xfId="34581"/>
    <cellStyle name="Currency 4 2 2 4 6" xfId="4395"/>
    <cellStyle name="Currency 4 2 2 4 6 2" xfId="34583"/>
    <cellStyle name="Currency 4 2 2 4 7" xfId="34568"/>
    <cellStyle name="Currency 4 2 2 5" xfId="4396"/>
    <cellStyle name="Currency 4 2 2 5 2" xfId="4397"/>
    <cellStyle name="Currency 4 2 2 5 2 2" xfId="4398"/>
    <cellStyle name="Currency 4 2 2 5 2 2 2" xfId="4399"/>
    <cellStyle name="Currency 4 2 2 5 2 2 2 2" xfId="34587"/>
    <cellStyle name="Currency 4 2 2 5 2 2 3" xfId="34586"/>
    <cellStyle name="Currency 4 2 2 5 2 3" xfId="4400"/>
    <cellStyle name="Currency 4 2 2 5 2 3 2" xfId="34588"/>
    <cellStyle name="Currency 4 2 2 5 2 4" xfId="34585"/>
    <cellStyle name="Currency 4 2 2 5 3" xfId="4401"/>
    <cellStyle name="Currency 4 2 2 5 3 2" xfId="4402"/>
    <cellStyle name="Currency 4 2 2 5 3 2 2" xfId="4403"/>
    <cellStyle name="Currency 4 2 2 5 3 2 2 2" xfId="34591"/>
    <cellStyle name="Currency 4 2 2 5 3 2 3" xfId="34590"/>
    <cellStyle name="Currency 4 2 2 5 3 3" xfId="4404"/>
    <cellStyle name="Currency 4 2 2 5 3 3 2" xfId="34592"/>
    <cellStyle name="Currency 4 2 2 5 3 4" xfId="34589"/>
    <cellStyle name="Currency 4 2 2 5 4" xfId="4405"/>
    <cellStyle name="Currency 4 2 2 5 4 2" xfId="4406"/>
    <cellStyle name="Currency 4 2 2 5 4 2 2" xfId="34594"/>
    <cellStyle name="Currency 4 2 2 5 4 3" xfId="34593"/>
    <cellStyle name="Currency 4 2 2 5 5" xfId="4407"/>
    <cellStyle name="Currency 4 2 2 5 5 2" xfId="34595"/>
    <cellStyle name="Currency 4 2 2 5 6" xfId="34584"/>
    <cellStyle name="Currency 4 2 2 6" xfId="4408"/>
    <cellStyle name="Currency 4 2 2 6 2" xfId="4409"/>
    <cellStyle name="Currency 4 2 2 6 2 2" xfId="4410"/>
    <cellStyle name="Currency 4 2 2 6 2 2 2" xfId="34598"/>
    <cellStyle name="Currency 4 2 2 6 2 3" xfId="34597"/>
    <cellStyle name="Currency 4 2 2 6 3" xfId="4411"/>
    <cellStyle name="Currency 4 2 2 6 3 2" xfId="34599"/>
    <cellStyle name="Currency 4 2 2 6 4" xfId="34596"/>
    <cellStyle name="Currency 4 2 2 7" xfId="4412"/>
    <cellStyle name="Currency 4 2 2 7 2" xfId="4413"/>
    <cellStyle name="Currency 4 2 2 7 2 2" xfId="4414"/>
    <cellStyle name="Currency 4 2 2 7 2 2 2" xfId="34602"/>
    <cellStyle name="Currency 4 2 2 7 2 3" xfId="34601"/>
    <cellStyle name="Currency 4 2 2 7 3" xfId="4415"/>
    <cellStyle name="Currency 4 2 2 7 3 2" xfId="34603"/>
    <cellStyle name="Currency 4 2 2 7 4" xfId="34600"/>
    <cellStyle name="Currency 4 2 2 8" xfId="4416"/>
    <cellStyle name="Currency 4 2 2 8 2" xfId="4417"/>
    <cellStyle name="Currency 4 2 2 8 2 2" xfId="4418"/>
    <cellStyle name="Currency 4 2 2 8 2 2 2" xfId="34606"/>
    <cellStyle name="Currency 4 2 2 8 2 3" xfId="34605"/>
    <cellStyle name="Currency 4 2 2 8 3" xfId="4419"/>
    <cellStyle name="Currency 4 2 2 8 3 2" xfId="34607"/>
    <cellStyle name="Currency 4 2 2 8 4" xfId="34604"/>
    <cellStyle name="Currency 4 2 2 9" xfId="4420"/>
    <cellStyle name="Currency 4 2 2 9 2" xfId="4421"/>
    <cellStyle name="Currency 4 2 2 9 2 2" xfId="4422"/>
    <cellStyle name="Currency 4 2 2 9 2 2 2" xfId="34610"/>
    <cellStyle name="Currency 4 2 2 9 2 3" xfId="34609"/>
    <cellStyle name="Currency 4 2 2 9 3" xfId="4423"/>
    <cellStyle name="Currency 4 2 2 9 3 2" xfId="34611"/>
    <cellStyle name="Currency 4 2 2 9 4" xfId="34608"/>
    <cellStyle name="Currency 4 2 3" xfId="703"/>
    <cellStyle name="Currency 4 2 3 10" xfId="4425"/>
    <cellStyle name="Currency 4 2 3 10 2" xfId="4426"/>
    <cellStyle name="Currency 4 2 3 10 2 2" xfId="34614"/>
    <cellStyle name="Currency 4 2 3 10 3" xfId="34613"/>
    <cellStyle name="Currency 4 2 3 11" xfId="4427"/>
    <cellStyle name="Currency 4 2 3 11 2" xfId="34615"/>
    <cellStyle name="Currency 4 2 3 12" xfId="4424"/>
    <cellStyle name="Currency 4 2 3 12 2" xfId="34612"/>
    <cellStyle name="Currency 4 2 3 13" xfId="30292"/>
    <cellStyle name="Currency 4 2 3 13 2" xfId="60391"/>
    <cellStyle name="Currency 4 2 3 14" xfId="30908"/>
    <cellStyle name="Currency 4 2 3 2" xfId="4428"/>
    <cellStyle name="Currency 4 2 3 2 2" xfId="4429"/>
    <cellStyle name="Currency 4 2 3 2 2 2" xfId="4430"/>
    <cellStyle name="Currency 4 2 3 2 2 2 2" xfId="4431"/>
    <cellStyle name="Currency 4 2 3 2 2 2 2 2" xfId="34619"/>
    <cellStyle name="Currency 4 2 3 2 2 2 3" xfId="34618"/>
    <cellStyle name="Currency 4 2 3 2 2 3" xfId="4432"/>
    <cellStyle name="Currency 4 2 3 2 2 3 2" xfId="34620"/>
    <cellStyle name="Currency 4 2 3 2 2 4" xfId="34617"/>
    <cellStyle name="Currency 4 2 3 2 3" xfId="4433"/>
    <cellStyle name="Currency 4 2 3 2 3 2" xfId="4434"/>
    <cellStyle name="Currency 4 2 3 2 3 2 2" xfId="4435"/>
    <cellStyle name="Currency 4 2 3 2 3 2 2 2" xfId="34623"/>
    <cellStyle name="Currency 4 2 3 2 3 2 3" xfId="34622"/>
    <cellStyle name="Currency 4 2 3 2 3 3" xfId="4436"/>
    <cellStyle name="Currency 4 2 3 2 3 3 2" xfId="34624"/>
    <cellStyle name="Currency 4 2 3 2 3 4" xfId="34621"/>
    <cellStyle name="Currency 4 2 3 2 4" xfId="4437"/>
    <cellStyle name="Currency 4 2 3 2 4 2" xfId="4438"/>
    <cellStyle name="Currency 4 2 3 2 4 2 2" xfId="4439"/>
    <cellStyle name="Currency 4 2 3 2 4 2 2 2" xfId="34627"/>
    <cellStyle name="Currency 4 2 3 2 4 2 3" xfId="34626"/>
    <cellStyle name="Currency 4 2 3 2 4 3" xfId="4440"/>
    <cellStyle name="Currency 4 2 3 2 4 3 2" xfId="34628"/>
    <cellStyle name="Currency 4 2 3 2 4 4" xfId="34625"/>
    <cellStyle name="Currency 4 2 3 2 5" xfId="4441"/>
    <cellStyle name="Currency 4 2 3 2 5 2" xfId="4442"/>
    <cellStyle name="Currency 4 2 3 2 5 2 2" xfId="34630"/>
    <cellStyle name="Currency 4 2 3 2 5 3" xfId="34629"/>
    <cellStyle name="Currency 4 2 3 2 6" xfId="4443"/>
    <cellStyle name="Currency 4 2 3 2 6 2" xfId="34631"/>
    <cellStyle name="Currency 4 2 3 2 7" xfId="34616"/>
    <cellStyle name="Currency 4 2 3 3" xfId="4444"/>
    <cellStyle name="Currency 4 2 3 3 2" xfId="4445"/>
    <cellStyle name="Currency 4 2 3 3 2 2" xfId="4446"/>
    <cellStyle name="Currency 4 2 3 3 2 2 2" xfId="4447"/>
    <cellStyle name="Currency 4 2 3 3 2 2 2 2" xfId="34635"/>
    <cellStyle name="Currency 4 2 3 3 2 2 3" xfId="34634"/>
    <cellStyle name="Currency 4 2 3 3 2 3" xfId="4448"/>
    <cellStyle name="Currency 4 2 3 3 2 3 2" xfId="34636"/>
    <cellStyle name="Currency 4 2 3 3 2 4" xfId="34633"/>
    <cellStyle name="Currency 4 2 3 3 3" xfId="4449"/>
    <cellStyle name="Currency 4 2 3 3 3 2" xfId="4450"/>
    <cellStyle name="Currency 4 2 3 3 3 2 2" xfId="4451"/>
    <cellStyle name="Currency 4 2 3 3 3 2 2 2" xfId="34639"/>
    <cellStyle name="Currency 4 2 3 3 3 2 3" xfId="34638"/>
    <cellStyle name="Currency 4 2 3 3 3 3" xfId="4452"/>
    <cellStyle name="Currency 4 2 3 3 3 3 2" xfId="34640"/>
    <cellStyle name="Currency 4 2 3 3 3 4" xfId="34637"/>
    <cellStyle name="Currency 4 2 3 3 4" xfId="4453"/>
    <cellStyle name="Currency 4 2 3 3 4 2" xfId="4454"/>
    <cellStyle name="Currency 4 2 3 3 4 2 2" xfId="4455"/>
    <cellStyle name="Currency 4 2 3 3 4 2 2 2" xfId="34643"/>
    <cellStyle name="Currency 4 2 3 3 4 2 3" xfId="34642"/>
    <cellStyle name="Currency 4 2 3 3 4 3" xfId="4456"/>
    <cellStyle name="Currency 4 2 3 3 4 3 2" xfId="34644"/>
    <cellStyle name="Currency 4 2 3 3 4 4" xfId="34641"/>
    <cellStyle name="Currency 4 2 3 3 5" xfId="4457"/>
    <cellStyle name="Currency 4 2 3 3 5 2" xfId="4458"/>
    <cellStyle name="Currency 4 2 3 3 5 2 2" xfId="34646"/>
    <cellStyle name="Currency 4 2 3 3 5 3" xfId="34645"/>
    <cellStyle name="Currency 4 2 3 3 6" xfId="4459"/>
    <cellStyle name="Currency 4 2 3 3 6 2" xfId="34647"/>
    <cellStyle name="Currency 4 2 3 3 7" xfId="34632"/>
    <cellStyle name="Currency 4 2 3 4" xfId="4460"/>
    <cellStyle name="Currency 4 2 3 4 2" xfId="4461"/>
    <cellStyle name="Currency 4 2 3 4 2 2" xfId="4462"/>
    <cellStyle name="Currency 4 2 3 4 2 2 2" xfId="4463"/>
    <cellStyle name="Currency 4 2 3 4 2 2 2 2" xfId="34651"/>
    <cellStyle name="Currency 4 2 3 4 2 2 3" xfId="34650"/>
    <cellStyle name="Currency 4 2 3 4 2 3" xfId="4464"/>
    <cellStyle name="Currency 4 2 3 4 2 3 2" xfId="34652"/>
    <cellStyle name="Currency 4 2 3 4 2 4" xfId="34649"/>
    <cellStyle name="Currency 4 2 3 4 3" xfId="4465"/>
    <cellStyle name="Currency 4 2 3 4 3 2" xfId="4466"/>
    <cellStyle name="Currency 4 2 3 4 3 2 2" xfId="4467"/>
    <cellStyle name="Currency 4 2 3 4 3 2 2 2" xfId="34655"/>
    <cellStyle name="Currency 4 2 3 4 3 2 3" xfId="34654"/>
    <cellStyle name="Currency 4 2 3 4 3 3" xfId="4468"/>
    <cellStyle name="Currency 4 2 3 4 3 3 2" xfId="34656"/>
    <cellStyle name="Currency 4 2 3 4 3 4" xfId="34653"/>
    <cellStyle name="Currency 4 2 3 4 4" xfId="4469"/>
    <cellStyle name="Currency 4 2 3 4 4 2" xfId="4470"/>
    <cellStyle name="Currency 4 2 3 4 4 2 2" xfId="34658"/>
    <cellStyle name="Currency 4 2 3 4 4 3" xfId="34657"/>
    <cellStyle name="Currency 4 2 3 4 5" xfId="4471"/>
    <cellStyle name="Currency 4 2 3 4 5 2" xfId="34659"/>
    <cellStyle name="Currency 4 2 3 4 6" xfId="34648"/>
    <cellStyle name="Currency 4 2 3 5" xfId="4472"/>
    <cellStyle name="Currency 4 2 3 5 2" xfId="4473"/>
    <cellStyle name="Currency 4 2 3 5 2 2" xfId="4474"/>
    <cellStyle name="Currency 4 2 3 5 2 2 2" xfId="34662"/>
    <cellStyle name="Currency 4 2 3 5 2 3" xfId="34661"/>
    <cellStyle name="Currency 4 2 3 5 3" xfId="4475"/>
    <cellStyle name="Currency 4 2 3 5 3 2" xfId="34663"/>
    <cellStyle name="Currency 4 2 3 5 4" xfId="34660"/>
    <cellStyle name="Currency 4 2 3 6" xfId="4476"/>
    <cellStyle name="Currency 4 2 3 6 2" xfId="4477"/>
    <cellStyle name="Currency 4 2 3 6 2 2" xfId="4478"/>
    <cellStyle name="Currency 4 2 3 6 2 2 2" xfId="34666"/>
    <cellStyle name="Currency 4 2 3 6 2 3" xfId="34665"/>
    <cellStyle name="Currency 4 2 3 6 3" xfId="4479"/>
    <cellStyle name="Currency 4 2 3 6 3 2" xfId="34667"/>
    <cellStyle name="Currency 4 2 3 6 4" xfId="34664"/>
    <cellStyle name="Currency 4 2 3 7" xfId="4480"/>
    <cellStyle name="Currency 4 2 3 7 2" xfId="4481"/>
    <cellStyle name="Currency 4 2 3 7 2 2" xfId="4482"/>
    <cellStyle name="Currency 4 2 3 7 2 2 2" xfId="34670"/>
    <cellStyle name="Currency 4 2 3 7 2 3" xfId="34669"/>
    <cellStyle name="Currency 4 2 3 7 3" xfId="4483"/>
    <cellStyle name="Currency 4 2 3 7 3 2" xfId="34671"/>
    <cellStyle name="Currency 4 2 3 7 4" xfId="34668"/>
    <cellStyle name="Currency 4 2 3 8" xfId="4484"/>
    <cellStyle name="Currency 4 2 3 8 2" xfId="4485"/>
    <cellStyle name="Currency 4 2 3 8 2 2" xfId="4486"/>
    <cellStyle name="Currency 4 2 3 8 2 2 2" xfId="34674"/>
    <cellStyle name="Currency 4 2 3 8 2 3" xfId="34673"/>
    <cellStyle name="Currency 4 2 3 8 3" xfId="4487"/>
    <cellStyle name="Currency 4 2 3 8 3 2" xfId="34675"/>
    <cellStyle name="Currency 4 2 3 8 4" xfId="34672"/>
    <cellStyle name="Currency 4 2 3 9" xfId="4488"/>
    <cellStyle name="Currency 4 2 3 9 2" xfId="4489"/>
    <cellStyle name="Currency 4 2 3 9 2 2" xfId="4490"/>
    <cellStyle name="Currency 4 2 3 9 2 2 2" xfId="34678"/>
    <cellStyle name="Currency 4 2 3 9 2 3" xfId="34677"/>
    <cellStyle name="Currency 4 2 3 9 3" xfId="4491"/>
    <cellStyle name="Currency 4 2 3 9 3 2" xfId="34679"/>
    <cellStyle name="Currency 4 2 3 9 4" xfId="34676"/>
    <cellStyle name="Currency 4 2 4" xfId="4492"/>
    <cellStyle name="Currency 4 2 4 2" xfId="4493"/>
    <cellStyle name="Currency 4 2 4 2 2" xfId="4494"/>
    <cellStyle name="Currency 4 2 4 2 2 2" xfId="4495"/>
    <cellStyle name="Currency 4 2 4 2 2 2 2" xfId="34683"/>
    <cellStyle name="Currency 4 2 4 2 2 3" xfId="34682"/>
    <cellStyle name="Currency 4 2 4 2 3" xfId="4496"/>
    <cellStyle name="Currency 4 2 4 2 3 2" xfId="34684"/>
    <cellStyle name="Currency 4 2 4 2 4" xfId="34681"/>
    <cellStyle name="Currency 4 2 4 3" xfId="4497"/>
    <cellStyle name="Currency 4 2 4 3 2" xfId="4498"/>
    <cellStyle name="Currency 4 2 4 3 2 2" xfId="4499"/>
    <cellStyle name="Currency 4 2 4 3 2 2 2" xfId="34687"/>
    <cellStyle name="Currency 4 2 4 3 2 3" xfId="34686"/>
    <cellStyle name="Currency 4 2 4 3 3" xfId="4500"/>
    <cellStyle name="Currency 4 2 4 3 3 2" xfId="34688"/>
    <cellStyle name="Currency 4 2 4 3 4" xfId="34685"/>
    <cellStyle name="Currency 4 2 4 4" xfId="4501"/>
    <cellStyle name="Currency 4 2 4 4 2" xfId="4502"/>
    <cellStyle name="Currency 4 2 4 4 2 2" xfId="4503"/>
    <cellStyle name="Currency 4 2 4 4 2 2 2" xfId="34691"/>
    <cellStyle name="Currency 4 2 4 4 2 3" xfId="34690"/>
    <cellStyle name="Currency 4 2 4 4 3" xfId="4504"/>
    <cellStyle name="Currency 4 2 4 4 3 2" xfId="34692"/>
    <cellStyle name="Currency 4 2 4 4 4" xfId="34689"/>
    <cellStyle name="Currency 4 2 4 5" xfId="4505"/>
    <cellStyle name="Currency 4 2 4 5 2" xfId="4506"/>
    <cellStyle name="Currency 4 2 4 5 2 2" xfId="34694"/>
    <cellStyle name="Currency 4 2 4 5 3" xfId="34693"/>
    <cellStyle name="Currency 4 2 4 6" xfId="4507"/>
    <cellStyle name="Currency 4 2 4 6 2" xfId="34695"/>
    <cellStyle name="Currency 4 2 4 7" xfId="34680"/>
    <cellStyle name="Currency 4 2 5" xfId="4508"/>
    <cellStyle name="Currency 4 2 5 2" xfId="4509"/>
    <cellStyle name="Currency 4 2 5 2 2" xfId="4510"/>
    <cellStyle name="Currency 4 2 5 2 2 2" xfId="4511"/>
    <cellStyle name="Currency 4 2 5 2 2 2 2" xfId="34699"/>
    <cellStyle name="Currency 4 2 5 2 2 3" xfId="34698"/>
    <cellStyle name="Currency 4 2 5 2 3" xfId="4512"/>
    <cellStyle name="Currency 4 2 5 2 3 2" xfId="34700"/>
    <cellStyle name="Currency 4 2 5 2 4" xfId="34697"/>
    <cellStyle name="Currency 4 2 5 3" xfId="4513"/>
    <cellStyle name="Currency 4 2 5 3 2" xfId="4514"/>
    <cellStyle name="Currency 4 2 5 3 2 2" xfId="4515"/>
    <cellStyle name="Currency 4 2 5 3 2 2 2" xfId="34703"/>
    <cellStyle name="Currency 4 2 5 3 2 3" xfId="34702"/>
    <cellStyle name="Currency 4 2 5 3 3" xfId="4516"/>
    <cellStyle name="Currency 4 2 5 3 3 2" xfId="34704"/>
    <cellStyle name="Currency 4 2 5 3 4" xfId="34701"/>
    <cellStyle name="Currency 4 2 5 4" xfId="4517"/>
    <cellStyle name="Currency 4 2 5 4 2" xfId="4518"/>
    <cellStyle name="Currency 4 2 5 4 2 2" xfId="4519"/>
    <cellStyle name="Currency 4 2 5 4 2 2 2" xfId="34707"/>
    <cellStyle name="Currency 4 2 5 4 2 3" xfId="34706"/>
    <cellStyle name="Currency 4 2 5 4 3" xfId="4520"/>
    <cellStyle name="Currency 4 2 5 4 3 2" xfId="34708"/>
    <cellStyle name="Currency 4 2 5 4 4" xfId="34705"/>
    <cellStyle name="Currency 4 2 5 5" xfId="4521"/>
    <cellStyle name="Currency 4 2 5 5 2" xfId="4522"/>
    <cellStyle name="Currency 4 2 5 5 2 2" xfId="34710"/>
    <cellStyle name="Currency 4 2 5 5 3" xfId="34709"/>
    <cellStyle name="Currency 4 2 5 6" xfId="4523"/>
    <cellStyle name="Currency 4 2 5 6 2" xfId="34711"/>
    <cellStyle name="Currency 4 2 5 7" xfId="34696"/>
    <cellStyle name="Currency 4 2 6" xfId="4524"/>
    <cellStyle name="Currency 4 2 6 2" xfId="4525"/>
    <cellStyle name="Currency 4 2 6 2 2" xfId="4526"/>
    <cellStyle name="Currency 4 2 6 2 2 2" xfId="4527"/>
    <cellStyle name="Currency 4 2 6 2 2 2 2" xfId="34715"/>
    <cellStyle name="Currency 4 2 6 2 2 3" xfId="34714"/>
    <cellStyle name="Currency 4 2 6 2 3" xfId="4528"/>
    <cellStyle name="Currency 4 2 6 2 3 2" xfId="34716"/>
    <cellStyle name="Currency 4 2 6 2 4" xfId="34713"/>
    <cellStyle name="Currency 4 2 6 3" xfId="4529"/>
    <cellStyle name="Currency 4 2 6 3 2" xfId="4530"/>
    <cellStyle name="Currency 4 2 6 3 2 2" xfId="4531"/>
    <cellStyle name="Currency 4 2 6 3 2 2 2" xfId="34719"/>
    <cellStyle name="Currency 4 2 6 3 2 3" xfId="34718"/>
    <cellStyle name="Currency 4 2 6 3 3" xfId="4532"/>
    <cellStyle name="Currency 4 2 6 3 3 2" xfId="34720"/>
    <cellStyle name="Currency 4 2 6 3 4" xfId="34717"/>
    <cellStyle name="Currency 4 2 6 4" xfId="4533"/>
    <cellStyle name="Currency 4 2 6 4 2" xfId="4534"/>
    <cellStyle name="Currency 4 2 6 4 2 2" xfId="34722"/>
    <cellStyle name="Currency 4 2 6 4 3" xfId="34721"/>
    <cellStyle name="Currency 4 2 6 5" xfId="4535"/>
    <cellStyle name="Currency 4 2 6 5 2" xfId="34723"/>
    <cellStyle name="Currency 4 2 6 6" xfId="34712"/>
    <cellStyle name="Currency 4 2 7" xfId="4536"/>
    <cellStyle name="Currency 4 2 7 2" xfId="4537"/>
    <cellStyle name="Currency 4 2 7 2 2" xfId="4538"/>
    <cellStyle name="Currency 4 2 7 2 2 2" xfId="34726"/>
    <cellStyle name="Currency 4 2 7 2 3" xfId="34725"/>
    <cellStyle name="Currency 4 2 7 3" xfId="4539"/>
    <cellStyle name="Currency 4 2 7 3 2" xfId="34727"/>
    <cellStyle name="Currency 4 2 7 4" xfId="34724"/>
    <cellStyle name="Currency 4 2 8" xfId="4540"/>
    <cellStyle name="Currency 4 2 8 2" xfId="4541"/>
    <cellStyle name="Currency 4 2 8 2 2" xfId="4542"/>
    <cellStyle name="Currency 4 2 8 2 2 2" xfId="34730"/>
    <cellStyle name="Currency 4 2 8 2 3" xfId="34729"/>
    <cellStyle name="Currency 4 2 8 3" xfId="4543"/>
    <cellStyle name="Currency 4 2 8 3 2" xfId="34731"/>
    <cellStyle name="Currency 4 2 8 4" xfId="34728"/>
    <cellStyle name="Currency 4 2 9" xfId="4544"/>
    <cellStyle name="Currency 4 2 9 2" xfId="4545"/>
    <cellStyle name="Currency 4 2 9 2 2" xfId="4546"/>
    <cellStyle name="Currency 4 2 9 2 2 2" xfId="34734"/>
    <cellStyle name="Currency 4 2 9 2 3" xfId="34733"/>
    <cellStyle name="Currency 4 2 9 3" xfId="4547"/>
    <cellStyle name="Currency 4 2 9 3 2" xfId="34735"/>
    <cellStyle name="Currency 4 2 9 4" xfId="34732"/>
    <cellStyle name="Currency 4 3" xfId="169"/>
    <cellStyle name="Currency 4 3 10" xfId="4549"/>
    <cellStyle name="Currency 4 3 10 2" xfId="4550"/>
    <cellStyle name="Currency 4 3 10 2 2" xfId="4551"/>
    <cellStyle name="Currency 4 3 10 2 2 2" xfId="34739"/>
    <cellStyle name="Currency 4 3 10 2 3" xfId="34738"/>
    <cellStyle name="Currency 4 3 10 3" xfId="4552"/>
    <cellStyle name="Currency 4 3 10 3 2" xfId="34740"/>
    <cellStyle name="Currency 4 3 10 4" xfId="34737"/>
    <cellStyle name="Currency 4 3 11" xfId="4553"/>
    <cellStyle name="Currency 4 3 11 2" xfId="4554"/>
    <cellStyle name="Currency 4 3 11 2 2" xfId="34742"/>
    <cellStyle name="Currency 4 3 11 3" xfId="34741"/>
    <cellStyle name="Currency 4 3 12" xfId="4555"/>
    <cellStyle name="Currency 4 3 12 2" xfId="34743"/>
    <cellStyle name="Currency 4 3 13" xfId="4556"/>
    <cellStyle name="Currency 4 3 13 2" xfId="34744"/>
    <cellStyle name="Currency 4 3 14" xfId="4548"/>
    <cellStyle name="Currency 4 3 14 2" xfId="34736"/>
    <cellStyle name="Currency 4 3 2" xfId="4557"/>
    <cellStyle name="Currency 4 3 2 10" xfId="4558"/>
    <cellStyle name="Currency 4 3 2 10 2" xfId="4559"/>
    <cellStyle name="Currency 4 3 2 10 2 2" xfId="34747"/>
    <cellStyle name="Currency 4 3 2 10 3" xfId="34746"/>
    <cellStyle name="Currency 4 3 2 11" xfId="4560"/>
    <cellStyle name="Currency 4 3 2 11 2" xfId="34748"/>
    <cellStyle name="Currency 4 3 2 12" xfId="34745"/>
    <cellStyle name="Currency 4 3 2 2" xfId="4561"/>
    <cellStyle name="Currency 4 3 2 2 2" xfId="4562"/>
    <cellStyle name="Currency 4 3 2 2 2 2" xfId="4563"/>
    <cellStyle name="Currency 4 3 2 2 2 2 2" xfId="4564"/>
    <cellStyle name="Currency 4 3 2 2 2 2 2 2" xfId="34752"/>
    <cellStyle name="Currency 4 3 2 2 2 2 3" xfId="34751"/>
    <cellStyle name="Currency 4 3 2 2 2 3" xfId="4565"/>
    <cellStyle name="Currency 4 3 2 2 2 3 2" xfId="34753"/>
    <cellStyle name="Currency 4 3 2 2 2 4" xfId="34750"/>
    <cellStyle name="Currency 4 3 2 2 3" xfId="4566"/>
    <cellStyle name="Currency 4 3 2 2 3 2" xfId="4567"/>
    <cellStyle name="Currency 4 3 2 2 3 2 2" xfId="4568"/>
    <cellStyle name="Currency 4 3 2 2 3 2 2 2" xfId="34756"/>
    <cellStyle name="Currency 4 3 2 2 3 2 3" xfId="34755"/>
    <cellStyle name="Currency 4 3 2 2 3 3" xfId="4569"/>
    <cellStyle name="Currency 4 3 2 2 3 3 2" xfId="34757"/>
    <cellStyle name="Currency 4 3 2 2 3 4" xfId="34754"/>
    <cellStyle name="Currency 4 3 2 2 4" xfId="4570"/>
    <cellStyle name="Currency 4 3 2 2 4 2" xfId="4571"/>
    <cellStyle name="Currency 4 3 2 2 4 2 2" xfId="4572"/>
    <cellStyle name="Currency 4 3 2 2 4 2 2 2" xfId="34760"/>
    <cellStyle name="Currency 4 3 2 2 4 2 3" xfId="34759"/>
    <cellStyle name="Currency 4 3 2 2 4 3" xfId="4573"/>
    <cellStyle name="Currency 4 3 2 2 4 3 2" xfId="34761"/>
    <cellStyle name="Currency 4 3 2 2 4 4" xfId="34758"/>
    <cellStyle name="Currency 4 3 2 2 5" xfId="4574"/>
    <cellStyle name="Currency 4 3 2 2 5 2" xfId="4575"/>
    <cellStyle name="Currency 4 3 2 2 5 2 2" xfId="34763"/>
    <cellStyle name="Currency 4 3 2 2 5 3" xfId="34762"/>
    <cellStyle name="Currency 4 3 2 2 6" xfId="4576"/>
    <cellStyle name="Currency 4 3 2 2 6 2" xfId="34764"/>
    <cellStyle name="Currency 4 3 2 2 7" xfId="34749"/>
    <cellStyle name="Currency 4 3 2 3" xfId="4577"/>
    <cellStyle name="Currency 4 3 2 3 2" xfId="4578"/>
    <cellStyle name="Currency 4 3 2 3 2 2" xfId="4579"/>
    <cellStyle name="Currency 4 3 2 3 2 2 2" xfId="4580"/>
    <cellStyle name="Currency 4 3 2 3 2 2 2 2" xfId="34768"/>
    <cellStyle name="Currency 4 3 2 3 2 2 3" xfId="34767"/>
    <cellStyle name="Currency 4 3 2 3 2 3" xfId="4581"/>
    <cellStyle name="Currency 4 3 2 3 2 3 2" xfId="34769"/>
    <cellStyle name="Currency 4 3 2 3 2 4" xfId="34766"/>
    <cellStyle name="Currency 4 3 2 3 3" xfId="4582"/>
    <cellStyle name="Currency 4 3 2 3 3 2" xfId="4583"/>
    <cellStyle name="Currency 4 3 2 3 3 2 2" xfId="4584"/>
    <cellStyle name="Currency 4 3 2 3 3 2 2 2" xfId="34772"/>
    <cellStyle name="Currency 4 3 2 3 3 2 3" xfId="34771"/>
    <cellStyle name="Currency 4 3 2 3 3 3" xfId="4585"/>
    <cellStyle name="Currency 4 3 2 3 3 3 2" xfId="34773"/>
    <cellStyle name="Currency 4 3 2 3 3 4" xfId="34770"/>
    <cellStyle name="Currency 4 3 2 3 4" xfId="4586"/>
    <cellStyle name="Currency 4 3 2 3 4 2" xfId="4587"/>
    <cellStyle name="Currency 4 3 2 3 4 2 2" xfId="4588"/>
    <cellStyle name="Currency 4 3 2 3 4 2 2 2" xfId="34776"/>
    <cellStyle name="Currency 4 3 2 3 4 2 3" xfId="34775"/>
    <cellStyle name="Currency 4 3 2 3 4 3" xfId="4589"/>
    <cellStyle name="Currency 4 3 2 3 4 3 2" xfId="34777"/>
    <cellStyle name="Currency 4 3 2 3 4 4" xfId="34774"/>
    <cellStyle name="Currency 4 3 2 3 5" xfId="4590"/>
    <cellStyle name="Currency 4 3 2 3 5 2" xfId="4591"/>
    <cellStyle name="Currency 4 3 2 3 5 2 2" xfId="34779"/>
    <cellStyle name="Currency 4 3 2 3 5 3" xfId="34778"/>
    <cellStyle name="Currency 4 3 2 3 6" xfId="4592"/>
    <cellStyle name="Currency 4 3 2 3 6 2" xfId="34780"/>
    <cellStyle name="Currency 4 3 2 3 7" xfId="34765"/>
    <cellStyle name="Currency 4 3 2 4" xfId="4593"/>
    <cellStyle name="Currency 4 3 2 4 2" xfId="4594"/>
    <cellStyle name="Currency 4 3 2 4 2 2" xfId="4595"/>
    <cellStyle name="Currency 4 3 2 4 2 2 2" xfId="4596"/>
    <cellStyle name="Currency 4 3 2 4 2 2 2 2" xfId="34784"/>
    <cellStyle name="Currency 4 3 2 4 2 2 3" xfId="34783"/>
    <cellStyle name="Currency 4 3 2 4 2 3" xfId="4597"/>
    <cellStyle name="Currency 4 3 2 4 2 3 2" xfId="34785"/>
    <cellStyle name="Currency 4 3 2 4 2 4" xfId="34782"/>
    <cellStyle name="Currency 4 3 2 4 3" xfId="4598"/>
    <cellStyle name="Currency 4 3 2 4 3 2" xfId="4599"/>
    <cellStyle name="Currency 4 3 2 4 3 2 2" xfId="4600"/>
    <cellStyle name="Currency 4 3 2 4 3 2 2 2" xfId="34788"/>
    <cellStyle name="Currency 4 3 2 4 3 2 3" xfId="34787"/>
    <cellStyle name="Currency 4 3 2 4 3 3" xfId="4601"/>
    <cellStyle name="Currency 4 3 2 4 3 3 2" xfId="34789"/>
    <cellStyle name="Currency 4 3 2 4 3 4" xfId="34786"/>
    <cellStyle name="Currency 4 3 2 4 4" xfId="4602"/>
    <cellStyle name="Currency 4 3 2 4 4 2" xfId="4603"/>
    <cellStyle name="Currency 4 3 2 4 4 2 2" xfId="34791"/>
    <cellStyle name="Currency 4 3 2 4 4 3" xfId="34790"/>
    <cellStyle name="Currency 4 3 2 4 5" xfId="4604"/>
    <cellStyle name="Currency 4 3 2 4 5 2" xfId="34792"/>
    <cellStyle name="Currency 4 3 2 4 6" xfId="34781"/>
    <cellStyle name="Currency 4 3 2 5" xfId="4605"/>
    <cellStyle name="Currency 4 3 2 5 2" xfId="4606"/>
    <cellStyle name="Currency 4 3 2 5 2 2" xfId="4607"/>
    <cellStyle name="Currency 4 3 2 5 2 2 2" xfId="34795"/>
    <cellStyle name="Currency 4 3 2 5 2 3" xfId="34794"/>
    <cellStyle name="Currency 4 3 2 5 3" xfId="4608"/>
    <cellStyle name="Currency 4 3 2 5 3 2" xfId="34796"/>
    <cellStyle name="Currency 4 3 2 5 4" xfId="34793"/>
    <cellStyle name="Currency 4 3 2 6" xfId="4609"/>
    <cellStyle name="Currency 4 3 2 6 2" xfId="4610"/>
    <cellStyle name="Currency 4 3 2 6 2 2" xfId="4611"/>
    <cellStyle name="Currency 4 3 2 6 2 2 2" xfId="34799"/>
    <cellStyle name="Currency 4 3 2 6 2 3" xfId="34798"/>
    <cellStyle name="Currency 4 3 2 6 3" xfId="4612"/>
    <cellStyle name="Currency 4 3 2 6 3 2" xfId="34800"/>
    <cellStyle name="Currency 4 3 2 6 4" xfId="34797"/>
    <cellStyle name="Currency 4 3 2 7" xfId="4613"/>
    <cellStyle name="Currency 4 3 2 7 2" xfId="4614"/>
    <cellStyle name="Currency 4 3 2 7 2 2" xfId="4615"/>
    <cellStyle name="Currency 4 3 2 7 2 2 2" xfId="34803"/>
    <cellStyle name="Currency 4 3 2 7 2 3" xfId="34802"/>
    <cellStyle name="Currency 4 3 2 7 3" xfId="4616"/>
    <cellStyle name="Currency 4 3 2 7 3 2" xfId="34804"/>
    <cellStyle name="Currency 4 3 2 7 4" xfId="34801"/>
    <cellStyle name="Currency 4 3 2 8" xfId="4617"/>
    <cellStyle name="Currency 4 3 2 8 2" xfId="4618"/>
    <cellStyle name="Currency 4 3 2 8 2 2" xfId="4619"/>
    <cellStyle name="Currency 4 3 2 8 2 2 2" xfId="34807"/>
    <cellStyle name="Currency 4 3 2 8 2 3" xfId="34806"/>
    <cellStyle name="Currency 4 3 2 8 3" xfId="4620"/>
    <cellStyle name="Currency 4 3 2 8 3 2" xfId="34808"/>
    <cellStyle name="Currency 4 3 2 8 4" xfId="34805"/>
    <cellStyle name="Currency 4 3 2 9" xfId="4621"/>
    <cellStyle name="Currency 4 3 2 9 2" xfId="4622"/>
    <cellStyle name="Currency 4 3 2 9 2 2" xfId="4623"/>
    <cellStyle name="Currency 4 3 2 9 2 2 2" xfId="34811"/>
    <cellStyle name="Currency 4 3 2 9 2 3" xfId="34810"/>
    <cellStyle name="Currency 4 3 2 9 3" xfId="4624"/>
    <cellStyle name="Currency 4 3 2 9 3 2" xfId="34812"/>
    <cellStyle name="Currency 4 3 2 9 4" xfId="34809"/>
    <cellStyle name="Currency 4 3 3" xfId="4625"/>
    <cellStyle name="Currency 4 3 3 2" xfId="4626"/>
    <cellStyle name="Currency 4 3 3 2 2" xfId="4627"/>
    <cellStyle name="Currency 4 3 3 2 2 2" xfId="4628"/>
    <cellStyle name="Currency 4 3 3 2 2 2 2" xfId="34816"/>
    <cellStyle name="Currency 4 3 3 2 2 3" xfId="34815"/>
    <cellStyle name="Currency 4 3 3 2 3" xfId="4629"/>
    <cellStyle name="Currency 4 3 3 2 3 2" xfId="34817"/>
    <cellStyle name="Currency 4 3 3 2 4" xfId="34814"/>
    <cellStyle name="Currency 4 3 3 3" xfId="4630"/>
    <cellStyle name="Currency 4 3 3 3 2" xfId="4631"/>
    <cellStyle name="Currency 4 3 3 3 2 2" xfId="4632"/>
    <cellStyle name="Currency 4 3 3 3 2 2 2" xfId="34820"/>
    <cellStyle name="Currency 4 3 3 3 2 3" xfId="34819"/>
    <cellStyle name="Currency 4 3 3 3 3" xfId="4633"/>
    <cellStyle name="Currency 4 3 3 3 3 2" xfId="34821"/>
    <cellStyle name="Currency 4 3 3 3 4" xfId="34818"/>
    <cellStyle name="Currency 4 3 3 4" xfId="4634"/>
    <cellStyle name="Currency 4 3 3 4 2" xfId="4635"/>
    <cellStyle name="Currency 4 3 3 4 2 2" xfId="4636"/>
    <cellStyle name="Currency 4 3 3 4 2 2 2" xfId="34824"/>
    <cellStyle name="Currency 4 3 3 4 2 3" xfId="34823"/>
    <cellStyle name="Currency 4 3 3 4 3" xfId="4637"/>
    <cellStyle name="Currency 4 3 3 4 3 2" xfId="34825"/>
    <cellStyle name="Currency 4 3 3 4 4" xfId="34822"/>
    <cellStyle name="Currency 4 3 3 5" xfId="4638"/>
    <cellStyle name="Currency 4 3 3 5 2" xfId="4639"/>
    <cellStyle name="Currency 4 3 3 5 2 2" xfId="34827"/>
    <cellStyle name="Currency 4 3 3 5 3" xfId="34826"/>
    <cellStyle name="Currency 4 3 3 6" xfId="4640"/>
    <cellStyle name="Currency 4 3 3 6 2" xfId="34828"/>
    <cellStyle name="Currency 4 3 3 7" xfId="34813"/>
    <cellStyle name="Currency 4 3 4" xfId="4641"/>
    <cellStyle name="Currency 4 3 4 2" xfId="4642"/>
    <cellStyle name="Currency 4 3 4 2 2" xfId="4643"/>
    <cellStyle name="Currency 4 3 4 2 2 2" xfId="4644"/>
    <cellStyle name="Currency 4 3 4 2 2 2 2" xfId="34832"/>
    <cellStyle name="Currency 4 3 4 2 2 3" xfId="34831"/>
    <cellStyle name="Currency 4 3 4 2 3" xfId="4645"/>
    <cellStyle name="Currency 4 3 4 2 3 2" xfId="34833"/>
    <cellStyle name="Currency 4 3 4 2 4" xfId="34830"/>
    <cellStyle name="Currency 4 3 4 3" xfId="4646"/>
    <cellStyle name="Currency 4 3 4 3 2" xfId="4647"/>
    <cellStyle name="Currency 4 3 4 3 2 2" xfId="4648"/>
    <cellStyle name="Currency 4 3 4 3 2 2 2" xfId="34836"/>
    <cellStyle name="Currency 4 3 4 3 2 3" xfId="34835"/>
    <cellStyle name="Currency 4 3 4 3 3" xfId="4649"/>
    <cellStyle name="Currency 4 3 4 3 3 2" xfId="34837"/>
    <cellStyle name="Currency 4 3 4 3 4" xfId="34834"/>
    <cellStyle name="Currency 4 3 4 4" xfId="4650"/>
    <cellStyle name="Currency 4 3 4 4 2" xfId="4651"/>
    <cellStyle name="Currency 4 3 4 4 2 2" xfId="4652"/>
    <cellStyle name="Currency 4 3 4 4 2 2 2" xfId="34840"/>
    <cellStyle name="Currency 4 3 4 4 2 3" xfId="34839"/>
    <cellStyle name="Currency 4 3 4 4 3" xfId="4653"/>
    <cellStyle name="Currency 4 3 4 4 3 2" xfId="34841"/>
    <cellStyle name="Currency 4 3 4 4 4" xfId="34838"/>
    <cellStyle name="Currency 4 3 4 5" xfId="4654"/>
    <cellStyle name="Currency 4 3 4 5 2" xfId="4655"/>
    <cellStyle name="Currency 4 3 4 5 2 2" xfId="34843"/>
    <cellStyle name="Currency 4 3 4 5 3" xfId="34842"/>
    <cellStyle name="Currency 4 3 4 6" xfId="4656"/>
    <cellStyle name="Currency 4 3 4 6 2" xfId="34844"/>
    <cellStyle name="Currency 4 3 4 7" xfId="34829"/>
    <cellStyle name="Currency 4 3 5" xfId="4657"/>
    <cellStyle name="Currency 4 3 5 2" xfId="4658"/>
    <cellStyle name="Currency 4 3 5 2 2" xfId="4659"/>
    <cellStyle name="Currency 4 3 5 2 2 2" xfId="4660"/>
    <cellStyle name="Currency 4 3 5 2 2 2 2" xfId="34848"/>
    <cellStyle name="Currency 4 3 5 2 2 3" xfId="34847"/>
    <cellStyle name="Currency 4 3 5 2 3" xfId="4661"/>
    <cellStyle name="Currency 4 3 5 2 3 2" xfId="34849"/>
    <cellStyle name="Currency 4 3 5 2 4" xfId="34846"/>
    <cellStyle name="Currency 4 3 5 3" xfId="4662"/>
    <cellStyle name="Currency 4 3 5 3 2" xfId="4663"/>
    <cellStyle name="Currency 4 3 5 3 2 2" xfId="4664"/>
    <cellStyle name="Currency 4 3 5 3 2 2 2" xfId="34852"/>
    <cellStyle name="Currency 4 3 5 3 2 3" xfId="34851"/>
    <cellStyle name="Currency 4 3 5 3 3" xfId="4665"/>
    <cellStyle name="Currency 4 3 5 3 3 2" xfId="34853"/>
    <cellStyle name="Currency 4 3 5 3 4" xfId="34850"/>
    <cellStyle name="Currency 4 3 5 4" xfId="4666"/>
    <cellStyle name="Currency 4 3 5 4 2" xfId="4667"/>
    <cellStyle name="Currency 4 3 5 4 2 2" xfId="34855"/>
    <cellStyle name="Currency 4 3 5 4 3" xfId="34854"/>
    <cellStyle name="Currency 4 3 5 5" xfId="4668"/>
    <cellStyle name="Currency 4 3 5 5 2" xfId="34856"/>
    <cellStyle name="Currency 4 3 5 6" xfId="34845"/>
    <cellStyle name="Currency 4 3 6" xfId="4669"/>
    <cellStyle name="Currency 4 3 6 2" xfId="4670"/>
    <cellStyle name="Currency 4 3 6 2 2" xfId="4671"/>
    <cellStyle name="Currency 4 3 6 2 2 2" xfId="34859"/>
    <cellStyle name="Currency 4 3 6 2 3" xfId="34858"/>
    <cellStyle name="Currency 4 3 6 3" xfId="4672"/>
    <cellStyle name="Currency 4 3 6 3 2" xfId="34860"/>
    <cellStyle name="Currency 4 3 6 4" xfId="34857"/>
    <cellStyle name="Currency 4 3 7" xfId="4673"/>
    <cellStyle name="Currency 4 3 7 2" xfId="4674"/>
    <cellStyle name="Currency 4 3 7 2 2" xfId="4675"/>
    <cellStyle name="Currency 4 3 7 2 2 2" xfId="34863"/>
    <cellStyle name="Currency 4 3 7 2 3" xfId="34862"/>
    <cellStyle name="Currency 4 3 7 3" xfId="4676"/>
    <cellStyle name="Currency 4 3 7 3 2" xfId="34864"/>
    <cellStyle name="Currency 4 3 7 4" xfId="34861"/>
    <cellStyle name="Currency 4 3 8" xfId="4677"/>
    <cellStyle name="Currency 4 3 8 2" xfId="4678"/>
    <cellStyle name="Currency 4 3 8 2 2" xfId="4679"/>
    <cellStyle name="Currency 4 3 8 2 2 2" xfId="34867"/>
    <cellStyle name="Currency 4 3 8 2 3" xfId="34866"/>
    <cellStyle name="Currency 4 3 8 3" xfId="4680"/>
    <cellStyle name="Currency 4 3 8 3 2" xfId="34868"/>
    <cellStyle name="Currency 4 3 8 4" xfId="34865"/>
    <cellStyle name="Currency 4 3 9" xfId="4681"/>
    <cellStyle name="Currency 4 3 9 2" xfId="4682"/>
    <cellStyle name="Currency 4 3 9 2 2" xfId="4683"/>
    <cellStyle name="Currency 4 3 9 2 2 2" xfId="34871"/>
    <cellStyle name="Currency 4 3 9 2 3" xfId="34870"/>
    <cellStyle name="Currency 4 3 9 3" xfId="4684"/>
    <cellStyle name="Currency 4 3 9 3 2" xfId="34872"/>
    <cellStyle name="Currency 4 3 9 4" xfId="34869"/>
    <cellStyle name="Currency 4 4" xfId="598"/>
    <cellStyle name="Currency 4 4 10" xfId="4686"/>
    <cellStyle name="Currency 4 4 10 2" xfId="4687"/>
    <cellStyle name="Currency 4 4 10 2 2" xfId="34875"/>
    <cellStyle name="Currency 4 4 10 3" xfId="34874"/>
    <cellStyle name="Currency 4 4 11" xfId="4688"/>
    <cellStyle name="Currency 4 4 11 2" xfId="34876"/>
    <cellStyle name="Currency 4 4 12" xfId="4685"/>
    <cellStyle name="Currency 4 4 12 2" xfId="34873"/>
    <cellStyle name="Currency 4 4 13" xfId="30219"/>
    <cellStyle name="Currency 4 4 13 2" xfId="60318"/>
    <cellStyle name="Currency 4 4 14" xfId="30835"/>
    <cellStyle name="Currency 4 4 2" xfId="4689"/>
    <cellStyle name="Currency 4 4 2 2" xfId="4690"/>
    <cellStyle name="Currency 4 4 2 2 2" xfId="4691"/>
    <cellStyle name="Currency 4 4 2 2 2 2" xfId="4692"/>
    <cellStyle name="Currency 4 4 2 2 2 2 2" xfId="34880"/>
    <cellStyle name="Currency 4 4 2 2 2 3" xfId="34879"/>
    <cellStyle name="Currency 4 4 2 2 3" xfId="4693"/>
    <cellStyle name="Currency 4 4 2 2 3 2" xfId="34881"/>
    <cellStyle name="Currency 4 4 2 2 4" xfId="34878"/>
    <cellStyle name="Currency 4 4 2 3" xfId="4694"/>
    <cellStyle name="Currency 4 4 2 3 2" xfId="4695"/>
    <cellStyle name="Currency 4 4 2 3 2 2" xfId="4696"/>
    <cellStyle name="Currency 4 4 2 3 2 2 2" xfId="34884"/>
    <cellStyle name="Currency 4 4 2 3 2 3" xfId="34883"/>
    <cellStyle name="Currency 4 4 2 3 3" xfId="4697"/>
    <cellStyle name="Currency 4 4 2 3 3 2" xfId="34885"/>
    <cellStyle name="Currency 4 4 2 3 4" xfId="34882"/>
    <cellStyle name="Currency 4 4 2 4" xfId="4698"/>
    <cellStyle name="Currency 4 4 2 4 2" xfId="4699"/>
    <cellStyle name="Currency 4 4 2 4 2 2" xfId="4700"/>
    <cellStyle name="Currency 4 4 2 4 2 2 2" xfId="34888"/>
    <cellStyle name="Currency 4 4 2 4 2 3" xfId="34887"/>
    <cellStyle name="Currency 4 4 2 4 3" xfId="4701"/>
    <cellStyle name="Currency 4 4 2 4 3 2" xfId="34889"/>
    <cellStyle name="Currency 4 4 2 4 4" xfId="34886"/>
    <cellStyle name="Currency 4 4 2 5" xfId="4702"/>
    <cellStyle name="Currency 4 4 2 5 2" xfId="4703"/>
    <cellStyle name="Currency 4 4 2 5 2 2" xfId="34891"/>
    <cellStyle name="Currency 4 4 2 5 3" xfId="34890"/>
    <cellStyle name="Currency 4 4 2 6" xfId="4704"/>
    <cellStyle name="Currency 4 4 2 6 2" xfId="34892"/>
    <cellStyle name="Currency 4 4 2 7" xfId="34877"/>
    <cellStyle name="Currency 4 4 3" xfId="4705"/>
    <cellStyle name="Currency 4 4 3 2" xfId="4706"/>
    <cellStyle name="Currency 4 4 3 2 2" xfId="4707"/>
    <cellStyle name="Currency 4 4 3 2 2 2" xfId="4708"/>
    <cellStyle name="Currency 4 4 3 2 2 2 2" xfId="34896"/>
    <cellStyle name="Currency 4 4 3 2 2 3" xfId="34895"/>
    <cellStyle name="Currency 4 4 3 2 3" xfId="4709"/>
    <cellStyle name="Currency 4 4 3 2 3 2" xfId="34897"/>
    <cellStyle name="Currency 4 4 3 2 4" xfId="34894"/>
    <cellStyle name="Currency 4 4 3 3" xfId="4710"/>
    <cellStyle name="Currency 4 4 3 3 2" xfId="4711"/>
    <cellStyle name="Currency 4 4 3 3 2 2" xfId="4712"/>
    <cellStyle name="Currency 4 4 3 3 2 2 2" xfId="34900"/>
    <cellStyle name="Currency 4 4 3 3 2 3" xfId="34899"/>
    <cellStyle name="Currency 4 4 3 3 3" xfId="4713"/>
    <cellStyle name="Currency 4 4 3 3 3 2" xfId="34901"/>
    <cellStyle name="Currency 4 4 3 3 4" xfId="34898"/>
    <cellStyle name="Currency 4 4 3 4" xfId="4714"/>
    <cellStyle name="Currency 4 4 3 4 2" xfId="4715"/>
    <cellStyle name="Currency 4 4 3 4 2 2" xfId="4716"/>
    <cellStyle name="Currency 4 4 3 4 2 2 2" xfId="34904"/>
    <cellStyle name="Currency 4 4 3 4 2 3" xfId="34903"/>
    <cellStyle name="Currency 4 4 3 4 3" xfId="4717"/>
    <cellStyle name="Currency 4 4 3 4 3 2" xfId="34905"/>
    <cellStyle name="Currency 4 4 3 4 4" xfId="34902"/>
    <cellStyle name="Currency 4 4 3 5" xfId="4718"/>
    <cellStyle name="Currency 4 4 3 5 2" xfId="4719"/>
    <cellStyle name="Currency 4 4 3 5 2 2" xfId="34907"/>
    <cellStyle name="Currency 4 4 3 5 3" xfId="34906"/>
    <cellStyle name="Currency 4 4 3 6" xfId="4720"/>
    <cellStyle name="Currency 4 4 3 6 2" xfId="34908"/>
    <cellStyle name="Currency 4 4 3 7" xfId="34893"/>
    <cellStyle name="Currency 4 4 4" xfId="4721"/>
    <cellStyle name="Currency 4 4 4 2" xfId="4722"/>
    <cellStyle name="Currency 4 4 4 2 2" xfId="4723"/>
    <cellStyle name="Currency 4 4 4 2 2 2" xfId="4724"/>
    <cellStyle name="Currency 4 4 4 2 2 2 2" xfId="34912"/>
    <cellStyle name="Currency 4 4 4 2 2 3" xfId="34911"/>
    <cellStyle name="Currency 4 4 4 2 3" xfId="4725"/>
    <cellStyle name="Currency 4 4 4 2 3 2" xfId="34913"/>
    <cellStyle name="Currency 4 4 4 2 4" xfId="34910"/>
    <cellStyle name="Currency 4 4 4 3" xfId="4726"/>
    <cellStyle name="Currency 4 4 4 3 2" xfId="4727"/>
    <cellStyle name="Currency 4 4 4 3 2 2" xfId="4728"/>
    <cellStyle name="Currency 4 4 4 3 2 2 2" xfId="34916"/>
    <cellStyle name="Currency 4 4 4 3 2 3" xfId="34915"/>
    <cellStyle name="Currency 4 4 4 3 3" xfId="4729"/>
    <cellStyle name="Currency 4 4 4 3 3 2" xfId="34917"/>
    <cellStyle name="Currency 4 4 4 3 4" xfId="34914"/>
    <cellStyle name="Currency 4 4 4 4" xfId="4730"/>
    <cellStyle name="Currency 4 4 4 4 2" xfId="4731"/>
    <cellStyle name="Currency 4 4 4 4 2 2" xfId="34919"/>
    <cellStyle name="Currency 4 4 4 4 3" xfId="34918"/>
    <cellStyle name="Currency 4 4 4 5" xfId="4732"/>
    <cellStyle name="Currency 4 4 4 5 2" xfId="34920"/>
    <cellStyle name="Currency 4 4 4 6" xfId="34909"/>
    <cellStyle name="Currency 4 4 5" xfId="4733"/>
    <cellStyle name="Currency 4 4 5 2" xfId="4734"/>
    <cellStyle name="Currency 4 4 5 2 2" xfId="4735"/>
    <cellStyle name="Currency 4 4 5 2 2 2" xfId="34923"/>
    <cellStyle name="Currency 4 4 5 2 3" xfId="34922"/>
    <cellStyle name="Currency 4 4 5 3" xfId="4736"/>
    <cellStyle name="Currency 4 4 5 3 2" xfId="34924"/>
    <cellStyle name="Currency 4 4 5 4" xfId="34921"/>
    <cellStyle name="Currency 4 4 6" xfId="4737"/>
    <cellStyle name="Currency 4 4 6 2" xfId="4738"/>
    <cellStyle name="Currency 4 4 6 2 2" xfId="4739"/>
    <cellStyle name="Currency 4 4 6 2 2 2" xfId="34927"/>
    <cellStyle name="Currency 4 4 6 2 3" xfId="34926"/>
    <cellStyle name="Currency 4 4 6 3" xfId="4740"/>
    <cellStyle name="Currency 4 4 6 3 2" xfId="34928"/>
    <cellStyle name="Currency 4 4 6 4" xfId="34925"/>
    <cellStyle name="Currency 4 4 7" xfId="4741"/>
    <cellStyle name="Currency 4 4 7 2" xfId="4742"/>
    <cellStyle name="Currency 4 4 7 2 2" xfId="4743"/>
    <cellStyle name="Currency 4 4 7 2 2 2" xfId="34931"/>
    <cellStyle name="Currency 4 4 7 2 3" xfId="34930"/>
    <cellStyle name="Currency 4 4 7 3" xfId="4744"/>
    <cellStyle name="Currency 4 4 7 3 2" xfId="34932"/>
    <cellStyle name="Currency 4 4 7 4" xfId="34929"/>
    <cellStyle name="Currency 4 4 8" xfId="4745"/>
    <cellStyle name="Currency 4 4 8 2" xfId="4746"/>
    <cellStyle name="Currency 4 4 8 2 2" xfId="4747"/>
    <cellStyle name="Currency 4 4 8 2 2 2" xfId="34935"/>
    <cellStyle name="Currency 4 4 8 2 3" xfId="34934"/>
    <cellStyle name="Currency 4 4 8 3" xfId="4748"/>
    <cellStyle name="Currency 4 4 8 3 2" xfId="34936"/>
    <cellStyle name="Currency 4 4 8 4" xfId="34933"/>
    <cellStyle name="Currency 4 4 9" xfId="4749"/>
    <cellStyle name="Currency 4 4 9 2" xfId="4750"/>
    <cellStyle name="Currency 4 4 9 2 2" xfId="4751"/>
    <cellStyle name="Currency 4 4 9 2 2 2" xfId="34939"/>
    <cellStyle name="Currency 4 4 9 2 3" xfId="34938"/>
    <cellStyle name="Currency 4 4 9 3" xfId="4752"/>
    <cellStyle name="Currency 4 4 9 3 2" xfId="34940"/>
    <cellStyle name="Currency 4 4 9 4" xfId="34937"/>
    <cellStyle name="Currency 4 5" xfId="702"/>
    <cellStyle name="Currency 4 5 2" xfId="4754"/>
    <cellStyle name="Currency 4 5 2 2" xfId="4755"/>
    <cellStyle name="Currency 4 5 2 2 2" xfId="4756"/>
    <cellStyle name="Currency 4 5 2 2 2 2" xfId="34944"/>
    <cellStyle name="Currency 4 5 2 2 3" xfId="34943"/>
    <cellStyle name="Currency 4 5 2 3" xfId="4757"/>
    <cellStyle name="Currency 4 5 2 3 2" xfId="34945"/>
    <cellStyle name="Currency 4 5 2 4" xfId="34942"/>
    <cellStyle name="Currency 4 5 3" xfId="4758"/>
    <cellStyle name="Currency 4 5 3 2" xfId="4759"/>
    <cellStyle name="Currency 4 5 3 2 2" xfId="4760"/>
    <cellStyle name="Currency 4 5 3 2 2 2" xfId="34948"/>
    <cellStyle name="Currency 4 5 3 2 3" xfId="34947"/>
    <cellStyle name="Currency 4 5 3 3" xfId="4761"/>
    <cellStyle name="Currency 4 5 3 3 2" xfId="34949"/>
    <cellStyle name="Currency 4 5 3 4" xfId="34946"/>
    <cellStyle name="Currency 4 5 4" xfId="4762"/>
    <cellStyle name="Currency 4 5 4 2" xfId="4763"/>
    <cellStyle name="Currency 4 5 4 2 2" xfId="4764"/>
    <cellStyle name="Currency 4 5 4 2 2 2" xfId="34952"/>
    <cellStyle name="Currency 4 5 4 2 3" xfId="34951"/>
    <cellStyle name="Currency 4 5 4 3" xfId="4765"/>
    <cellStyle name="Currency 4 5 4 3 2" xfId="34953"/>
    <cellStyle name="Currency 4 5 4 4" xfId="34950"/>
    <cellStyle name="Currency 4 5 5" xfId="4766"/>
    <cellStyle name="Currency 4 5 5 2" xfId="4767"/>
    <cellStyle name="Currency 4 5 5 2 2" xfId="34955"/>
    <cellStyle name="Currency 4 5 5 3" xfId="34954"/>
    <cellStyle name="Currency 4 5 6" xfId="4768"/>
    <cellStyle name="Currency 4 5 6 2" xfId="34956"/>
    <cellStyle name="Currency 4 5 7" xfId="4753"/>
    <cellStyle name="Currency 4 5 7 2" xfId="34941"/>
    <cellStyle name="Currency 4 5 8" xfId="30291"/>
    <cellStyle name="Currency 4 5 8 2" xfId="60390"/>
    <cellStyle name="Currency 4 5 9" xfId="30907"/>
    <cellStyle name="Currency 4 6" xfId="4769"/>
    <cellStyle name="Currency 4 6 2" xfId="4770"/>
    <cellStyle name="Currency 4 6 2 2" xfId="4771"/>
    <cellStyle name="Currency 4 6 2 2 2" xfId="4772"/>
    <cellStyle name="Currency 4 6 2 2 2 2" xfId="34960"/>
    <cellStyle name="Currency 4 6 2 2 3" xfId="34959"/>
    <cellStyle name="Currency 4 6 2 3" xfId="4773"/>
    <cellStyle name="Currency 4 6 2 3 2" xfId="34961"/>
    <cellStyle name="Currency 4 6 2 4" xfId="34958"/>
    <cellStyle name="Currency 4 6 3" xfId="4774"/>
    <cellStyle name="Currency 4 6 3 2" xfId="4775"/>
    <cellStyle name="Currency 4 6 3 2 2" xfId="4776"/>
    <cellStyle name="Currency 4 6 3 2 2 2" xfId="34964"/>
    <cellStyle name="Currency 4 6 3 2 3" xfId="34963"/>
    <cellStyle name="Currency 4 6 3 3" xfId="4777"/>
    <cellStyle name="Currency 4 6 3 3 2" xfId="34965"/>
    <cellStyle name="Currency 4 6 3 4" xfId="34962"/>
    <cellStyle name="Currency 4 6 4" xfId="4778"/>
    <cellStyle name="Currency 4 6 4 2" xfId="4779"/>
    <cellStyle name="Currency 4 6 4 2 2" xfId="4780"/>
    <cellStyle name="Currency 4 6 4 2 2 2" xfId="34968"/>
    <cellStyle name="Currency 4 6 4 2 3" xfId="34967"/>
    <cellStyle name="Currency 4 6 4 3" xfId="4781"/>
    <cellStyle name="Currency 4 6 4 3 2" xfId="34969"/>
    <cellStyle name="Currency 4 6 4 4" xfId="34966"/>
    <cellStyle name="Currency 4 6 5" xfId="4782"/>
    <cellStyle name="Currency 4 6 5 2" xfId="4783"/>
    <cellStyle name="Currency 4 6 5 2 2" xfId="34971"/>
    <cellStyle name="Currency 4 6 5 3" xfId="34970"/>
    <cellStyle name="Currency 4 6 6" xfId="4784"/>
    <cellStyle name="Currency 4 6 6 2" xfId="34972"/>
    <cellStyle name="Currency 4 6 7" xfId="34957"/>
    <cellStyle name="Currency 4 7" xfId="4785"/>
    <cellStyle name="Currency 4 7 2" xfId="4786"/>
    <cellStyle name="Currency 4 7 2 2" xfId="4787"/>
    <cellStyle name="Currency 4 7 2 2 2" xfId="4788"/>
    <cellStyle name="Currency 4 7 2 2 2 2" xfId="34976"/>
    <cellStyle name="Currency 4 7 2 2 3" xfId="34975"/>
    <cellStyle name="Currency 4 7 2 3" xfId="4789"/>
    <cellStyle name="Currency 4 7 2 3 2" xfId="34977"/>
    <cellStyle name="Currency 4 7 2 4" xfId="34974"/>
    <cellStyle name="Currency 4 7 3" xfId="4790"/>
    <cellStyle name="Currency 4 7 3 2" xfId="4791"/>
    <cellStyle name="Currency 4 7 3 2 2" xfId="4792"/>
    <cellStyle name="Currency 4 7 3 2 2 2" xfId="34980"/>
    <cellStyle name="Currency 4 7 3 2 3" xfId="34979"/>
    <cellStyle name="Currency 4 7 3 3" xfId="4793"/>
    <cellStyle name="Currency 4 7 3 3 2" xfId="34981"/>
    <cellStyle name="Currency 4 7 3 4" xfId="34978"/>
    <cellStyle name="Currency 4 7 4" xfId="4794"/>
    <cellStyle name="Currency 4 7 4 2" xfId="4795"/>
    <cellStyle name="Currency 4 7 4 2 2" xfId="34983"/>
    <cellStyle name="Currency 4 7 4 3" xfId="34982"/>
    <cellStyle name="Currency 4 7 5" xfId="4796"/>
    <cellStyle name="Currency 4 7 5 2" xfId="34984"/>
    <cellStyle name="Currency 4 7 6" xfId="34973"/>
    <cellStyle name="Currency 4 8" xfId="4797"/>
    <cellStyle name="Currency 4 8 2" xfId="4798"/>
    <cellStyle name="Currency 4 8 2 2" xfId="4799"/>
    <cellStyle name="Currency 4 8 2 2 2" xfId="34987"/>
    <cellStyle name="Currency 4 8 2 3" xfId="34986"/>
    <cellStyle name="Currency 4 8 3" xfId="4800"/>
    <cellStyle name="Currency 4 8 3 2" xfId="34988"/>
    <cellStyle name="Currency 4 8 4" xfId="34985"/>
    <cellStyle name="Currency 4 9" xfId="4801"/>
    <cellStyle name="Currency 4 9 2" xfId="4802"/>
    <cellStyle name="Currency 4 9 2 2" xfId="4803"/>
    <cellStyle name="Currency 4 9 2 2 2" xfId="34991"/>
    <cellStyle name="Currency 4 9 2 3" xfId="34990"/>
    <cellStyle name="Currency 4 9 3" xfId="4804"/>
    <cellStyle name="Currency 4 9 3 2" xfId="34992"/>
    <cellStyle name="Currency 4 9 4" xfId="34989"/>
    <cellStyle name="Currency 5" xfId="170"/>
    <cellStyle name="Currency 5 10" xfId="4806"/>
    <cellStyle name="Currency 5 10 2" xfId="4807"/>
    <cellStyle name="Currency 5 10 2 2" xfId="4808"/>
    <cellStyle name="Currency 5 10 2 2 2" xfId="34996"/>
    <cellStyle name="Currency 5 10 2 3" xfId="34995"/>
    <cellStyle name="Currency 5 10 3" xfId="4809"/>
    <cellStyle name="Currency 5 10 3 2" xfId="34997"/>
    <cellStyle name="Currency 5 10 4" xfId="34994"/>
    <cellStyle name="Currency 5 11" xfId="4810"/>
    <cellStyle name="Currency 5 11 2" xfId="4811"/>
    <cellStyle name="Currency 5 11 2 2" xfId="4812"/>
    <cellStyle name="Currency 5 11 2 2 2" xfId="35000"/>
    <cellStyle name="Currency 5 11 2 3" xfId="34999"/>
    <cellStyle name="Currency 5 11 3" xfId="4813"/>
    <cellStyle name="Currency 5 11 3 2" xfId="35001"/>
    <cellStyle name="Currency 5 11 4" xfId="34998"/>
    <cellStyle name="Currency 5 12" xfId="4814"/>
    <cellStyle name="Currency 5 12 2" xfId="4815"/>
    <cellStyle name="Currency 5 12 2 2" xfId="4816"/>
    <cellStyle name="Currency 5 12 2 2 2" xfId="35004"/>
    <cellStyle name="Currency 5 12 2 3" xfId="35003"/>
    <cellStyle name="Currency 5 12 3" xfId="4817"/>
    <cellStyle name="Currency 5 12 3 2" xfId="35005"/>
    <cellStyle name="Currency 5 12 4" xfId="35002"/>
    <cellStyle name="Currency 5 13" xfId="4818"/>
    <cellStyle name="Currency 5 13 2" xfId="4819"/>
    <cellStyle name="Currency 5 13 2 2" xfId="35007"/>
    <cellStyle name="Currency 5 13 3" xfId="35006"/>
    <cellStyle name="Currency 5 14" xfId="4820"/>
    <cellStyle name="Currency 5 14 2" xfId="35008"/>
    <cellStyle name="Currency 5 15" xfId="4821"/>
    <cellStyle name="Currency 5 15 2" xfId="35009"/>
    <cellStyle name="Currency 5 16" xfId="4805"/>
    <cellStyle name="Currency 5 16 2" xfId="34993"/>
    <cellStyle name="Currency 5 2" xfId="4822"/>
    <cellStyle name="Currency 5 2 10" xfId="4823"/>
    <cellStyle name="Currency 5 2 10 2" xfId="4824"/>
    <cellStyle name="Currency 5 2 10 2 2" xfId="4825"/>
    <cellStyle name="Currency 5 2 10 2 2 2" xfId="35013"/>
    <cellStyle name="Currency 5 2 10 2 3" xfId="35012"/>
    <cellStyle name="Currency 5 2 10 3" xfId="4826"/>
    <cellStyle name="Currency 5 2 10 3 2" xfId="35014"/>
    <cellStyle name="Currency 5 2 10 4" xfId="35011"/>
    <cellStyle name="Currency 5 2 11" xfId="4827"/>
    <cellStyle name="Currency 5 2 11 2" xfId="4828"/>
    <cellStyle name="Currency 5 2 11 2 2" xfId="4829"/>
    <cellStyle name="Currency 5 2 11 2 2 2" xfId="35017"/>
    <cellStyle name="Currency 5 2 11 2 3" xfId="35016"/>
    <cellStyle name="Currency 5 2 11 3" xfId="4830"/>
    <cellStyle name="Currency 5 2 11 3 2" xfId="35018"/>
    <cellStyle name="Currency 5 2 11 4" xfId="35015"/>
    <cellStyle name="Currency 5 2 12" xfId="4831"/>
    <cellStyle name="Currency 5 2 12 2" xfId="4832"/>
    <cellStyle name="Currency 5 2 12 2 2" xfId="35020"/>
    <cellStyle name="Currency 5 2 12 3" xfId="35019"/>
    <cellStyle name="Currency 5 2 13" xfId="4833"/>
    <cellStyle name="Currency 5 2 13 2" xfId="35021"/>
    <cellStyle name="Currency 5 2 14" xfId="4834"/>
    <cellStyle name="Currency 5 2 14 2" xfId="35022"/>
    <cellStyle name="Currency 5 2 15" xfId="35010"/>
    <cellStyle name="Currency 5 2 2" xfId="4835"/>
    <cellStyle name="Currency 5 2 2 10" xfId="4836"/>
    <cellStyle name="Currency 5 2 2 10 2" xfId="4837"/>
    <cellStyle name="Currency 5 2 2 10 2 2" xfId="4838"/>
    <cellStyle name="Currency 5 2 2 10 2 2 2" xfId="35026"/>
    <cellStyle name="Currency 5 2 2 10 2 3" xfId="35025"/>
    <cellStyle name="Currency 5 2 2 10 3" xfId="4839"/>
    <cellStyle name="Currency 5 2 2 10 3 2" xfId="35027"/>
    <cellStyle name="Currency 5 2 2 10 4" xfId="35024"/>
    <cellStyle name="Currency 5 2 2 11" xfId="4840"/>
    <cellStyle name="Currency 5 2 2 11 2" xfId="4841"/>
    <cellStyle name="Currency 5 2 2 11 2 2" xfId="35029"/>
    <cellStyle name="Currency 5 2 2 11 3" xfId="35028"/>
    <cellStyle name="Currency 5 2 2 12" xfId="4842"/>
    <cellStyle name="Currency 5 2 2 12 2" xfId="35030"/>
    <cellStyle name="Currency 5 2 2 13" xfId="4843"/>
    <cellStyle name="Currency 5 2 2 13 2" xfId="35031"/>
    <cellStyle name="Currency 5 2 2 14" xfId="35023"/>
    <cellStyle name="Currency 5 2 2 2" xfId="4844"/>
    <cellStyle name="Currency 5 2 2 2 10" xfId="4845"/>
    <cellStyle name="Currency 5 2 2 2 10 2" xfId="4846"/>
    <cellStyle name="Currency 5 2 2 2 10 2 2" xfId="35034"/>
    <cellStyle name="Currency 5 2 2 2 10 3" xfId="35033"/>
    <cellStyle name="Currency 5 2 2 2 11" xfId="4847"/>
    <cellStyle name="Currency 5 2 2 2 11 2" xfId="35035"/>
    <cellStyle name="Currency 5 2 2 2 12" xfId="35032"/>
    <cellStyle name="Currency 5 2 2 2 2" xfId="4848"/>
    <cellStyle name="Currency 5 2 2 2 2 2" xfId="4849"/>
    <cellStyle name="Currency 5 2 2 2 2 2 2" xfId="4850"/>
    <cellStyle name="Currency 5 2 2 2 2 2 2 2" xfId="4851"/>
    <cellStyle name="Currency 5 2 2 2 2 2 2 2 2" xfId="35039"/>
    <cellStyle name="Currency 5 2 2 2 2 2 2 3" xfId="35038"/>
    <cellStyle name="Currency 5 2 2 2 2 2 3" xfId="4852"/>
    <cellStyle name="Currency 5 2 2 2 2 2 3 2" xfId="35040"/>
    <cellStyle name="Currency 5 2 2 2 2 2 4" xfId="35037"/>
    <cellStyle name="Currency 5 2 2 2 2 3" xfId="4853"/>
    <cellStyle name="Currency 5 2 2 2 2 3 2" xfId="4854"/>
    <cellStyle name="Currency 5 2 2 2 2 3 2 2" xfId="4855"/>
    <cellStyle name="Currency 5 2 2 2 2 3 2 2 2" xfId="35043"/>
    <cellStyle name="Currency 5 2 2 2 2 3 2 3" xfId="35042"/>
    <cellStyle name="Currency 5 2 2 2 2 3 3" xfId="4856"/>
    <cellStyle name="Currency 5 2 2 2 2 3 3 2" xfId="35044"/>
    <cellStyle name="Currency 5 2 2 2 2 3 4" xfId="35041"/>
    <cellStyle name="Currency 5 2 2 2 2 4" xfId="4857"/>
    <cellStyle name="Currency 5 2 2 2 2 4 2" xfId="4858"/>
    <cellStyle name="Currency 5 2 2 2 2 4 2 2" xfId="4859"/>
    <cellStyle name="Currency 5 2 2 2 2 4 2 2 2" xfId="35047"/>
    <cellStyle name="Currency 5 2 2 2 2 4 2 3" xfId="35046"/>
    <cellStyle name="Currency 5 2 2 2 2 4 3" xfId="4860"/>
    <cellStyle name="Currency 5 2 2 2 2 4 3 2" xfId="35048"/>
    <cellStyle name="Currency 5 2 2 2 2 4 4" xfId="35045"/>
    <cellStyle name="Currency 5 2 2 2 2 5" xfId="4861"/>
    <cellStyle name="Currency 5 2 2 2 2 5 2" xfId="4862"/>
    <cellStyle name="Currency 5 2 2 2 2 5 2 2" xfId="35050"/>
    <cellStyle name="Currency 5 2 2 2 2 5 3" xfId="35049"/>
    <cellStyle name="Currency 5 2 2 2 2 6" xfId="4863"/>
    <cellStyle name="Currency 5 2 2 2 2 6 2" xfId="35051"/>
    <cellStyle name="Currency 5 2 2 2 2 7" xfId="35036"/>
    <cellStyle name="Currency 5 2 2 2 3" xfId="4864"/>
    <cellStyle name="Currency 5 2 2 2 3 2" xfId="4865"/>
    <cellStyle name="Currency 5 2 2 2 3 2 2" xfId="4866"/>
    <cellStyle name="Currency 5 2 2 2 3 2 2 2" xfId="4867"/>
    <cellStyle name="Currency 5 2 2 2 3 2 2 2 2" xfId="35055"/>
    <cellStyle name="Currency 5 2 2 2 3 2 2 3" xfId="35054"/>
    <cellStyle name="Currency 5 2 2 2 3 2 3" xfId="4868"/>
    <cellStyle name="Currency 5 2 2 2 3 2 3 2" xfId="35056"/>
    <cellStyle name="Currency 5 2 2 2 3 2 4" xfId="35053"/>
    <cellStyle name="Currency 5 2 2 2 3 3" xfId="4869"/>
    <cellStyle name="Currency 5 2 2 2 3 3 2" xfId="4870"/>
    <cellStyle name="Currency 5 2 2 2 3 3 2 2" xfId="4871"/>
    <cellStyle name="Currency 5 2 2 2 3 3 2 2 2" xfId="35059"/>
    <cellStyle name="Currency 5 2 2 2 3 3 2 3" xfId="35058"/>
    <cellStyle name="Currency 5 2 2 2 3 3 3" xfId="4872"/>
    <cellStyle name="Currency 5 2 2 2 3 3 3 2" xfId="35060"/>
    <cellStyle name="Currency 5 2 2 2 3 3 4" xfId="35057"/>
    <cellStyle name="Currency 5 2 2 2 3 4" xfId="4873"/>
    <cellStyle name="Currency 5 2 2 2 3 4 2" xfId="4874"/>
    <cellStyle name="Currency 5 2 2 2 3 4 2 2" xfId="4875"/>
    <cellStyle name="Currency 5 2 2 2 3 4 2 2 2" xfId="35063"/>
    <cellStyle name="Currency 5 2 2 2 3 4 2 3" xfId="35062"/>
    <cellStyle name="Currency 5 2 2 2 3 4 3" xfId="4876"/>
    <cellStyle name="Currency 5 2 2 2 3 4 3 2" xfId="35064"/>
    <cellStyle name="Currency 5 2 2 2 3 4 4" xfId="35061"/>
    <cellStyle name="Currency 5 2 2 2 3 5" xfId="4877"/>
    <cellStyle name="Currency 5 2 2 2 3 5 2" xfId="4878"/>
    <cellStyle name="Currency 5 2 2 2 3 5 2 2" xfId="35066"/>
    <cellStyle name="Currency 5 2 2 2 3 5 3" xfId="35065"/>
    <cellStyle name="Currency 5 2 2 2 3 6" xfId="4879"/>
    <cellStyle name="Currency 5 2 2 2 3 6 2" xfId="35067"/>
    <cellStyle name="Currency 5 2 2 2 3 7" xfId="35052"/>
    <cellStyle name="Currency 5 2 2 2 4" xfId="4880"/>
    <cellStyle name="Currency 5 2 2 2 4 2" xfId="4881"/>
    <cellStyle name="Currency 5 2 2 2 4 2 2" xfId="4882"/>
    <cellStyle name="Currency 5 2 2 2 4 2 2 2" xfId="4883"/>
    <cellStyle name="Currency 5 2 2 2 4 2 2 2 2" xfId="35071"/>
    <cellStyle name="Currency 5 2 2 2 4 2 2 3" xfId="35070"/>
    <cellStyle name="Currency 5 2 2 2 4 2 3" xfId="4884"/>
    <cellStyle name="Currency 5 2 2 2 4 2 3 2" xfId="35072"/>
    <cellStyle name="Currency 5 2 2 2 4 2 4" xfId="35069"/>
    <cellStyle name="Currency 5 2 2 2 4 3" xfId="4885"/>
    <cellStyle name="Currency 5 2 2 2 4 3 2" xfId="4886"/>
    <cellStyle name="Currency 5 2 2 2 4 3 2 2" xfId="4887"/>
    <cellStyle name="Currency 5 2 2 2 4 3 2 2 2" xfId="35075"/>
    <cellStyle name="Currency 5 2 2 2 4 3 2 3" xfId="35074"/>
    <cellStyle name="Currency 5 2 2 2 4 3 3" xfId="4888"/>
    <cellStyle name="Currency 5 2 2 2 4 3 3 2" xfId="35076"/>
    <cellStyle name="Currency 5 2 2 2 4 3 4" xfId="35073"/>
    <cellStyle name="Currency 5 2 2 2 4 4" xfId="4889"/>
    <cellStyle name="Currency 5 2 2 2 4 4 2" xfId="4890"/>
    <cellStyle name="Currency 5 2 2 2 4 4 2 2" xfId="35078"/>
    <cellStyle name="Currency 5 2 2 2 4 4 3" xfId="35077"/>
    <cellStyle name="Currency 5 2 2 2 4 5" xfId="4891"/>
    <cellStyle name="Currency 5 2 2 2 4 5 2" xfId="35079"/>
    <cellStyle name="Currency 5 2 2 2 4 6" xfId="35068"/>
    <cellStyle name="Currency 5 2 2 2 5" xfId="4892"/>
    <cellStyle name="Currency 5 2 2 2 5 2" xfId="4893"/>
    <cellStyle name="Currency 5 2 2 2 5 2 2" xfId="4894"/>
    <cellStyle name="Currency 5 2 2 2 5 2 2 2" xfId="35082"/>
    <cellStyle name="Currency 5 2 2 2 5 2 3" xfId="35081"/>
    <cellStyle name="Currency 5 2 2 2 5 3" xfId="4895"/>
    <cellStyle name="Currency 5 2 2 2 5 3 2" xfId="35083"/>
    <cellStyle name="Currency 5 2 2 2 5 4" xfId="35080"/>
    <cellStyle name="Currency 5 2 2 2 6" xfId="4896"/>
    <cellStyle name="Currency 5 2 2 2 6 2" xfId="4897"/>
    <cellStyle name="Currency 5 2 2 2 6 2 2" xfId="4898"/>
    <cellStyle name="Currency 5 2 2 2 6 2 2 2" xfId="35086"/>
    <cellStyle name="Currency 5 2 2 2 6 2 3" xfId="35085"/>
    <cellStyle name="Currency 5 2 2 2 6 3" xfId="4899"/>
    <cellStyle name="Currency 5 2 2 2 6 3 2" xfId="35087"/>
    <cellStyle name="Currency 5 2 2 2 6 4" xfId="35084"/>
    <cellStyle name="Currency 5 2 2 2 7" xfId="4900"/>
    <cellStyle name="Currency 5 2 2 2 7 2" xfId="4901"/>
    <cellStyle name="Currency 5 2 2 2 7 2 2" xfId="4902"/>
    <cellStyle name="Currency 5 2 2 2 7 2 2 2" xfId="35090"/>
    <cellStyle name="Currency 5 2 2 2 7 2 3" xfId="35089"/>
    <cellStyle name="Currency 5 2 2 2 7 3" xfId="4903"/>
    <cellStyle name="Currency 5 2 2 2 7 3 2" xfId="35091"/>
    <cellStyle name="Currency 5 2 2 2 7 4" xfId="35088"/>
    <cellStyle name="Currency 5 2 2 2 8" xfId="4904"/>
    <cellStyle name="Currency 5 2 2 2 8 2" xfId="4905"/>
    <cellStyle name="Currency 5 2 2 2 8 2 2" xfId="4906"/>
    <cellStyle name="Currency 5 2 2 2 8 2 2 2" xfId="35094"/>
    <cellStyle name="Currency 5 2 2 2 8 2 3" xfId="35093"/>
    <cellStyle name="Currency 5 2 2 2 8 3" xfId="4907"/>
    <cellStyle name="Currency 5 2 2 2 8 3 2" xfId="35095"/>
    <cellStyle name="Currency 5 2 2 2 8 4" xfId="35092"/>
    <cellStyle name="Currency 5 2 2 2 9" xfId="4908"/>
    <cellStyle name="Currency 5 2 2 2 9 2" xfId="4909"/>
    <cellStyle name="Currency 5 2 2 2 9 2 2" xfId="4910"/>
    <cellStyle name="Currency 5 2 2 2 9 2 2 2" xfId="35098"/>
    <cellStyle name="Currency 5 2 2 2 9 2 3" xfId="35097"/>
    <cellStyle name="Currency 5 2 2 2 9 3" xfId="4911"/>
    <cellStyle name="Currency 5 2 2 2 9 3 2" xfId="35099"/>
    <cellStyle name="Currency 5 2 2 2 9 4" xfId="35096"/>
    <cellStyle name="Currency 5 2 2 3" xfId="4912"/>
    <cellStyle name="Currency 5 2 2 3 2" xfId="4913"/>
    <cellStyle name="Currency 5 2 2 3 2 2" xfId="4914"/>
    <cellStyle name="Currency 5 2 2 3 2 2 2" xfId="4915"/>
    <cellStyle name="Currency 5 2 2 3 2 2 2 2" xfId="35103"/>
    <cellStyle name="Currency 5 2 2 3 2 2 3" xfId="35102"/>
    <cellStyle name="Currency 5 2 2 3 2 3" xfId="4916"/>
    <cellStyle name="Currency 5 2 2 3 2 3 2" xfId="35104"/>
    <cellStyle name="Currency 5 2 2 3 2 4" xfId="35101"/>
    <cellStyle name="Currency 5 2 2 3 3" xfId="4917"/>
    <cellStyle name="Currency 5 2 2 3 3 2" xfId="4918"/>
    <cellStyle name="Currency 5 2 2 3 3 2 2" xfId="4919"/>
    <cellStyle name="Currency 5 2 2 3 3 2 2 2" xfId="35107"/>
    <cellStyle name="Currency 5 2 2 3 3 2 3" xfId="35106"/>
    <cellStyle name="Currency 5 2 2 3 3 3" xfId="4920"/>
    <cellStyle name="Currency 5 2 2 3 3 3 2" xfId="35108"/>
    <cellStyle name="Currency 5 2 2 3 3 4" xfId="35105"/>
    <cellStyle name="Currency 5 2 2 3 4" xfId="4921"/>
    <cellStyle name="Currency 5 2 2 3 4 2" xfId="4922"/>
    <cellStyle name="Currency 5 2 2 3 4 2 2" xfId="4923"/>
    <cellStyle name="Currency 5 2 2 3 4 2 2 2" xfId="35111"/>
    <cellStyle name="Currency 5 2 2 3 4 2 3" xfId="35110"/>
    <cellStyle name="Currency 5 2 2 3 4 3" xfId="4924"/>
    <cellStyle name="Currency 5 2 2 3 4 3 2" xfId="35112"/>
    <cellStyle name="Currency 5 2 2 3 4 4" xfId="35109"/>
    <cellStyle name="Currency 5 2 2 3 5" xfId="4925"/>
    <cellStyle name="Currency 5 2 2 3 5 2" xfId="4926"/>
    <cellStyle name="Currency 5 2 2 3 5 2 2" xfId="35114"/>
    <cellStyle name="Currency 5 2 2 3 5 3" xfId="35113"/>
    <cellStyle name="Currency 5 2 2 3 6" xfId="4927"/>
    <cellStyle name="Currency 5 2 2 3 6 2" xfId="35115"/>
    <cellStyle name="Currency 5 2 2 3 7" xfId="35100"/>
    <cellStyle name="Currency 5 2 2 4" xfId="4928"/>
    <cellStyle name="Currency 5 2 2 4 2" xfId="4929"/>
    <cellStyle name="Currency 5 2 2 4 2 2" xfId="4930"/>
    <cellStyle name="Currency 5 2 2 4 2 2 2" xfId="4931"/>
    <cellStyle name="Currency 5 2 2 4 2 2 2 2" xfId="35119"/>
    <cellStyle name="Currency 5 2 2 4 2 2 3" xfId="35118"/>
    <cellStyle name="Currency 5 2 2 4 2 3" xfId="4932"/>
    <cellStyle name="Currency 5 2 2 4 2 3 2" xfId="35120"/>
    <cellStyle name="Currency 5 2 2 4 2 4" xfId="35117"/>
    <cellStyle name="Currency 5 2 2 4 3" xfId="4933"/>
    <cellStyle name="Currency 5 2 2 4 3 2" xfId="4934"/>
    <cellStyle name="Currency 5 2 2 4 3 2 2" xfId="4935"/>
    <cellStyle name="Currency 5 2 2 4 3 2 2 2" xfId="35123"/>
    <cellStyle name="Currency 5 2 2 4 3 2 3" xfId="35122"/>
    <cellStyle name="Currency 5 2 2 4 3 3" xfId="4936"/>
    <cellStyle name="Currency 5 2 2 4 3 3 2" xfId="35124"/>
    <cellStyle name="Currency 5 2 2 4 3 4" xfId="35121"/>
    <cellStyle name="Currency 5 2 2 4 4" xfId="4937"/>
    <cellStyle name="Currency 5 2 2 4 4 2" xfId="4938"/>
    <cellStyle name="Currency 5 2 2 4 4 2 2" xfId="4939"/>
    <cellStyle name="Currency 5 2 2 4 4 2 2 2" xfId="35127"/>
    <cellStyle name="Currency 5 2 2 4 4 2 3" xfId="35126"/>
    <cellStyle name="Currency 5 2 2 4 4 3" xfId="4940"/>
    <cellStyle name="Currency 5 2 2 4 4 3 2" xfId="35128"/>
    <cellStyle name="Currency 5 2 2 4 4 4" xfId="35125"/>
    <cellStyle name="Currency 5 2 2 4 5" xfId="4941"/>
    <cellStyle name="Currency 5 2 2 4 5 2" xfId="4942"/>
    <cellStyle name="Currency 5 2 2 4 5 2 2" xfId="35130"/>
    <cellStyle name="Currency 5 2 2 4 5 3" xfId="35129"/>
    <cellStyle name="Currency 5 2 2 4 6" xfId="4943"/>
    <cellStyle name="Currency 5 2 2 4 6 2" xfId="35131"/>
    <cellStyle name="Currency 5 2 2 4 7" xfId="35116"/>
    <cellStyle name="Currency 5 2 2 5" xfId="4944"/>
    <cellStyle name="Currency 5 2 2 5 2" xfId="4945"/>
    <cellStyle name="Currency 5 2 2 5 2 2" xfId="4946"/>
    <cellStyle name="Currency 5 2 2 5 2 2 2" xfId="4947"/>
    <cellStyle name="Currency 5 2 2 5 2 2 2 2" xfId="35135"/>
    <cellStyle name="Currency 5 2 2 5 2 2 3" xfId="35134"/>
    <cellStyle name="Currency 5 2 2 5 2 3" xfId="4948"/>
    <cellStyle name="Currency 5 2 2 5 2 3 2" xfId="35136"/>
    <cellStyle name="Currency 5 2 2 5 2 4" xfId="35133"/>
    <cellStyle name="Currency 5 2 2 5 3" xfId="4949"/>
    <cellStyle name="Currency 5 2 2 5 3 2" xfId="4950"/>
    <cellStyle name="Currency 5 2 2 5 3 2 2" xfId="4951"/>
    <cellStyle name="Currency 5 2 2 5 3 2 2 2" xfId="35139"/>
    <cellStyle name="Currency 5 2 2 5 3 2 3" xfId="35138"/>
    <cellStyle name="Currency 5 2 2 5 3 3" xfId="4952"/>
    <cellStyle name="Currency 5 2 2 5 3 3 2" xfId="35140"/>
    <cellStyle name="Currency 5 2 2 5 3 4" xfId="35137"/>
    <cellStyle name="Currency 5 2 2 5 4" xfId="4953"/>
    <cellStyle name="Currency 5 2 2 5 4 2" xfId="4954"/>
    <cellStyle name="Currency 5 2 2 5 4 2 2" xfId="35142"/>
    <cellStyle name="Currency 5 2 2 5 4 3" xfId="35141"/>
    <cellStyle name="Currency 5 2 2 5 5" xfId="4955"/>
    <cellStyle name="Currency 5 2 2 5 5 2" xfId="35143"/>
    <cellStyle name="Currency 5 2 2 5 6" xfId="35132"/>
    <cellStyle name="Currency 5 2 2 6" xfId="4956"/>
    <cellStyle name="Currency 5 2 2 6 2" xfId="4957"/>
    <cellStyle name="Currency 5 2 2 6 2 2" xfId="4958"/>
    <cellStyle name="Currency 5 2 2 6 2 2 2" xfId="35146"/>
    <cellStyle name="Currency 5 2 2 6 2 3" xfId="35145"/>
    <cellStyle name="Currency 5 2 2 6 3" xfId="4959"/>
    <cellStyle name="Currency 5 2 2 6 3 2" xfId="35147"/>
    <cellStyle name="Currency 5 2 2 6 4" xfId="35144"/>
    <cellStyle name="Currency 5 2 2 7" xfId="4960"/>
    <cellStyle name="Currency 5 2 2 7 2" xfId="4961"/>
    <cellStyle name="Currency 5 2 2 7 2 2" xfId="4962"/>
    <cellStyle name="Currency 5 2 2 7 2 2 2" xfId="35150"/>
    <cellStyle name="Currency 5 2 2 7 2 3" xfId="35149"/>
    <cellStyle name="Currency 5 2 2 7 3" xfId="4963"/>
    <cellStyle name="Currency 5 2 2 7 3 2" xfId="35151"/>
    <cellStyle name="Currency 5 2 2 7 4" xfId="35148"/>
    <cellStyle name="Currency 5 2 2 8" xfId="4964"/>
    <cellStyle name="Currency 5 2 2 8 2" xfId="4965"/>
    <cellStyle name="Currency 5 2 2 8 2 2" xfId="4966"/>
    <cellStyle name="Currency 5 2 2 8 2 2 2" xfId="35154"/>
    <cellStyle name="Currency 5 2 2 8 2 3" xfId="35153"/>
    <cellStyle name="Currency 5 2 2 8 3" xfId="4967"/>
    <cellStyle name="Currency 5 2 2 8 3 2" xfId="35155"/>
    <cellStyle name="Currency 5 2 2 8 4" xfId="35152"/>
    <cellStyle name="Currency 5 2 2 9" xfId="4968"/>
    <cellStyle name="Currency 5 2 2 9 2" xfId="4969"/>
    <cellStyle name="Currency 5 2 2 9 2 2" xfId="4970"/>
    <cellStyle name="Currency 5 2 2 9 2 2 2" xfId="35158"/>
    <cellStyle name="Currency 5 2 2 9 2 3" xfId="35157"/>
    <cellStyle name="Currency 5 2 2 9 3" xfId="4971"/>
    <cellStyle name="Currency 5 2 2 9 3 2" xfId="35159"/>
    <cellStyle name="Currency 5 2 2 9 4" xfId="35156"/>
    <cellStyle name="Currency 5 2 3" xfId="4972"/>
    <cellStyle name="Currency 5 2 3 10" xfId="4973"/>
    <cellStyle name="Currency 5 2 3 10 2" xfId="4974"/>
    <cellStyle name="Currency 5 2 3 10 2 2" xfId="35162"/>
    <cellStyle name="Currency 5 2 3 10 3" xfId="35161"/>
    <cellStyle name="Currency 5 2 3 11" xfId="4975"/>
    <cellStyle name="Currency 5 2 3 11 2" xfId="35163"/>
    <cellStyle name="Currency 5 2 3 12" xfId="35160"/>
    <cellStyle name="Currency 5 2 3 2" xfId="4976"/>
    <cellStyle name="Currency 5 2 3 2 2" xfId="4977"/>
    <cellStyle name="Currency 5 2 3 2 2 2" xfId="4978"/>
    <cellStyle name="Currency 5 2 3 2 2 2 2" xfId="4979"/>
    <cellStyle name="Currency 5 2 3 2 2 2 2 2" xfId="35167"/>
    <cellStyle name="Currency 5 2 3 2 2 2 3" xfId="35166"/>
    <cellStyle name="Currency 5 2 3 2 2 3" xfId="4980"/>
    <cellStyle name="Currency 5 2 3 2 2 3 2" xfId="35168"/>
    <cellStyle name="Currency 5 2 3 2 2 4" xfId="35165"/>
    <cellStyle name="Currency 5 2 3 2 3" xfId="4981"/>
    <cellStyle name="Currency 5 2 3 2 3 2" xfId="4982"/>
    <cellStyle name="Currency 5 2 3 2 3 2 2" xfId="4983"/>
    <cellStyle name="Currency 5 2 3 2 3 2 2 2" xfId="35171"/>
    <cellStyle name="Currency 5 2 3 2 3 2 3" xfId="35170"/>
    <cellStyle name="Currency 5 2 3 2 3 3" xfId="4984"/>
    <cellStyle name="Currency 5 2 3 2 3 3 2" xfId="35172"/>
    <cellStyle name="Currency 5 2 3 2 3 4" xfId="35169"/>
    <cellStyle name="Currency 5 2 3 2 4" xfId="4985"/>
    <cellStyle name="Currency 5 2 3 2 4 2" xfId="4986"/>
    <cellStyle name="Currency 5 2 3 2 4 2 2" xfId="4987"/>
    <cellStyle name="Currency 5 2 3 2 4 2 2 2" xfId="35175"/>
    <cellStyle name="Currency 5 2 3 2 4 2 3" xfId="35174"/>
    <cellStyle name="Currency 5 2 3 2 4 3" xfId="4988"/>
    <cellStyle name="Currency 5 2 3 2 4 3 2" xfId="35176"/>
    <cellStyle name="Currency 5 2 3 2 4 4" xfId="35173"/>
    <cellStyle name="Currency 5 2 3 2 5" xfId="4989"/>
    <cellStyle name="Currency 5 2 3 2 5 2" xfId="4990"/>
    <cellStyle name="Currency 5 2 3 2 5 2 2" xfId="35178"/>
    <cellStyle name="Currency 5 2 3 2 5 3" xfId="35177"/>
    <cellStyle name="Currency 5 2 3 2 6" xfId="4991"/>
    <cellStyle name="Currency 5 2 3 2 6 2" xfId="35179"/>
    <cellStyle name="Currency 5 2 3 2 7" xfId="35164"/>
    <cellStyle name="Currency 5 2 3 3" xfId="4992"/>
    <cellStyle name="Currency 5 2 3 3 2" xfId="4993"/>
    <cellStyle name="Currency 5 2 3 3 2 2" xfId="4994"/>
    <cellStyle name="Currency 5 2 3 3 2 2 2" xfId="4995"/>
    <cellStyle name="Currency 5 2 3 3 2 2 2 2" xfId="35183"/>
    <cellStyle name="Currency 5 2 3 3 2 2 3" xfId="35182"/>
    <cellStyle name="Currency 5 2 3 3 2 3" xfId="4996"/>
    <cellStyle name="Currency 5 2 3 3 2 3 2" xfId="35184"/>
    <cellStyle name="Currency 5 2 3 3 2 4" xfId="35181"/>
    <cellStyle name="Currency 5 2 3 3 3" xfId="4997"/>
    <cellStyle name="Currency 5 2 3 3 3 2" xfId="4998"/>
    <cellStyle name="Currency 5 2 3 3 3 2 2" xfId="4999"/>
    <cellStyle name="Currency 5 2 3 3 3 2 2 2" xfId="35187"/>
    <cellStyle name="Currency 5 2 3 3 3 2 3" xfId="35186"/>
    <cellStyle name="Currency 5 2 3 3 3 3" xfId="5000"/>
    <cellStyle name="Currency 5 2 3 3 3 3 2" xfId="35188"/>
    <cellStyle name="Currency 5 2 3 3 3 4" xfId="35185"/>
    <cellStyle name="Currency 5 2 3 3 4" xfId="5001"/>
    <cellStyle name="Currency 5 2 3 3 4 2" xfId="5002"/>
    <cellStyle name="Currency 5 2 3 3 4 2 2" xfId="5003"/>
    <cellStyle name="Currency 5 2 3 3 4 2 2 2" xfId="35191"/>
    <cellStyle name="Currency 5 2 3 3 4 2 3" xfId="35190"/>
    <cellStyle name="Currency 5 2 3 3 4 3" xfId="5004"/>
    <cellStyle name="Currency 5 2 3 3 4 3 2" xfId="35192"/>
    <cellStyle name="Currency 5 2 3 3 4 4" xfId="35189"/>
    <cellStyle name="Currency 5 2 3 3 5" xfId="5005"/>
    <cellStyle name="Currency 5 2 3 3 5 2" xfId="5006"/>
    <cellStyle name="Currency 5 2 3 3 5 2 2" xfId="35194"/>
    <cellStyle name="Currency 5 2 3 3 5 3" xfId="35193"/>
    <cellStyle name="Currency 5 2 3 3 6" xfId="5007"/>
    <cellStyle name="Currency 5 2 3 3 6 2" xfId="35195"/>
    <cellStyle name="Currency 5 2 3 3 7" xfId="35180"/>
    <cellStyle name="Currency 5 2 3 4" xfId="5008"/>
    <cellStyle name="Currency 5 2 3 4 2" xfId="5009"/>
    <cellStyle name="Currency 5 2 3 4 2 2" xfId="5010"/>
    <cellStyle name="Currency 5 2 3 4 2 2 2" xfId="5011"/>
    <cellStyle name="Currency 5 2 3 4 2 2 2 2" xfId="35199"/>
    <cellStyle name="Currency 5 2 3 4 2 2 3" xfId="35198"/>
    <cellStyle name="Currency 5 2 3 4 2 3" xfId="5012"/>
    <cellStyle name="Currency 5 2 3 4 2 3 2" xfId="35200"/>
    <cellStyle name="Currency 5 2 3 4 2 4" xfId="35197"/>
    <cellStyle name="Currency 5 2 3 4 3" xfId="5013"/>
    <cellStyle name="Currency 5 2 3 4 3 2" xfId="5014"/>
    <cellStyle name="Currency 5 2 3 4 3 2 2" xfId="5015"/>
    <cellStyle name="Currency 5 2 3 4 3 2 2 2" xfId="35203"/>
    <cellStyle name="Currency 5 2 3 4 3 2 3" xfId="35202"/>
    <cellStyle name="Currency 5 2 3 4 3 3" xfId="5016"/>
    <cellStyle name="Currency 5 2 3 4 3 3 2" xfId="35204"/>
    <cellStyle name="Currency 5 2 3 4 3 4" xfId="35201"/>
    <cellStyle name="Currency 5 2 3 4 4" xfId="5017"/>
    <cellStyle name="Currency 5 2 3 4 4 2" xfId="5018"/>
    <cellStyle name="Currency 5 2 3 4 4 2 2" xfId="35206"/>
    <cellStyle name="Currency 5 2 3 4 4 3" xfId="35205"/>
    <cellStyle name="Currency 5 2 3 4 5" xfId="5019"/>
    <cellStyle name="Currency 5 2 3 4 5 2" xfId="35207"/>
    <cellStyle name="Currency 5 2 3 4 6" xfId="35196"/>
    <cellStyle name="Currency 5 2 3 5" xfId="5020"/>
    <cellStyle name="Currency 5 2 3 5 2" xfId="5021"/>
    <cellStyle name="Currency 5 2 3 5 2 2" xfId="5022"/>
    <cellStyle name="Currency 5 2 3 5 2 2 2" xfId="35210"/>
    <cellStyle name="Currency 5 2 3 5 2 3" xfId="35209"/>
    <cellStyle name="Currency 5 2 3 5 3" xfId="5023"/>
    <cellStyle name="Currency 5 2 3 5 3 2" xfId="35211"/>
    <cellStyle name="Currency 5 2 3 5 4" xfId="35208"/>
    <cellStyle name="Currency 5 2 3 6" xfId="5024"/>
    <cellStyle name="Currency 5 2 3 6 2" xfId="5025"/>
    <cellStyle name="Currency 5 2 3 6 2 2" xfId="5026"/>
    <cellStyle name="Currency 5 2 3 6 2 2 2" xfId="35214"/>
    <cellStyle name="Currency 5 2 3 6 2 3" xfId="35213"/>
    <cellStyle name="Currency 5 2 3 6 3" xfId="5027"/>
    <cellStyle name="Currency 5 2 3 6 3 2" xfId="35215"/>
    <cellStyle name="Currency 5 2 3 6 4" xfId="35212"/>
    <cellStyle name="Currency 5 2 3 7" xfId="5028"/>
    <cellStyle name="Currency 5 2 3 7 2" xfId="5029"/>
    <cellStyle name="Currency 5 2 3 7 2 2" xfId="5030"/>
    <cellStyle name="Currency 5 2 3 7 2 2 2" xfId="35218"/>
    <cellStyle name="Currency 5 2 3 7 2 3" xfId="35217"/>
    <cellStyle name="Currency 5 2 3 7 3" xfId="5031"/>
    <cellStyle name="Currency 5 2 3 7 3 2" xfId="35219"/>
    <cellStyle name="Currency 5 2 3 7 4" xfId="35216"/>
    <cellStyle name="Currency 5 2 3 8" xfId="5032"/>
    <cellStyle name="Currency 5 2 3 8 2" xfId="5033"/>
    <cellStyle name="Currency 5 2 3 8 2 2" xfId="5034"/>
    <cellStyle name="Currency 5 2 3 8 2 2 2" xfId="35222"/>
    <cellStyle name="Currency 5 2 3 8 2 3" xfId="35221"/>
    <cellStyle name="Currency 5 2 3 8 3" xfId="5035"/>
    <cellStyle name="Currency 5 2 3 8 3 2" xfId="35223"/>
    <cellStyle name="Currency 5 2 3 8 4" xfId="35220"/>
    <cellStyle name="Currency 5 2 3 9" xfId="5036"/>
    <cellStyle name="Currency 5 2 3 9 2" xfId="5037"/>
    <cellStyle name="Currency 5 2 3 9 2 2" xfId="5038"/>
    <cellStyle name="Currency 5 2 3 9 2 2 2" xfId="35226"/>
    <cellStyle name="Currency 5 2 3 9 2 3" xfId="35225"/>
    <cellStyle name="Currency 5 2 3 9 3" xfId="5039"/>
    <cellStyle name="Currency 5 2 3 9 3 2" xfId="35227"/>
    <cellStyle name="Currency 5 2 3 9 4" xfId="35224"/>
    <cellStyle name="Currency 5 2 4" xfId="5040"/>
    <cellStyle name="Currency 5 2 4 2" xfId="5041"/>
    <cellStyle name="Currency 5 2 4 2 2" xfId="5042"/>
    <cellStyle name="Currency 5 2 4 2 2 2" xfId="5043"/>
    <cellStyle name="Currency 5 2 4 2 2 2 2" xfId="35231"/>
    <cellStyle name="Currency 5 2 4 2 2 3" xfId="35230"/>
    <cellStyle name="Currency 5 2 4 2 3" xfId="5044"/>
    <cellStyle name="Currency 5 2 4 2 3 2" xfId="35232"/>
    <cellStyle name="Currency 5 2 4 2 4" xfId="35229"/>
    <cellStyle name="Currency 5 2 4 3" xfId="5045"/>
    <cellStyle name="Currency 5 2 4 3 2" xfId="5046"/>
    <cellStyle name="Currency 5 2 4 3 2 2" xfId="5047"/>
    <cellStyle name="Currency 5 2 4 3 2 2 2" xfId="35235"/>
    <cellStyle name="Currency 5 2 4 3 2 3" xfId="35234"/>
    <cellStyle name="Currency 5 2 4 3 3" xfId="5048"/>
    <cellStyle name="Currency 5 2 4 3 3 2" xfId="35236"/>
    <cellStyle name="Currency 5 2 4 3 4" xfId="35233"/>
    <cellStyle name="Currency 5 2 4 4" xfId="5049"/>
    <cellStyle name="Currency 5 2 4 4 2" xfId="5050"/>
    <cellStyle name="Currency 5 2 4 4 2 2" xfId="5051"/>
    <cellStyle name="Currency 5 2 4 4 2 2 2" xfId="35239"/>
    <cellStyle name="Currency 5 2 4 4 2 3" xfId="35238"/>
    <cellStyle name="Currency 5 2 4 4 3" xfId="5052"/>
    <cellStyle name="Currency 5 2 4 4 3 2" xfId="35240"/>
    <cellStyle name="Currency 5 2 4 4 4" xfId="35237"/>
    <cellStyle name="Currency 5 2 4 5" xfId="5053"/>
    <cellStyle name="Currency 5 2 4 5 2" xfId="5054"/>
    <cellStyle name="Currency 5 2 4 5 2 2" xfId="35242"/>
    <cellStyle name="Currency 5 2 4 5 3" xfId="35241"/>
    <cellStyle name="Currency 5 2 4 6" xfId="5055"/>
    <cellStyle name="Currency 5 2 4 6 2" xfId="35243"/>
    <cellStyle name="Currency 5 2 4 7" xfId="35228"/>
    <cellStyle name="Currency 5 2 5" xfId="5056"/>
    <cellStyle name="Currency 5 2 5 2" xfId="5057"/>
    <cellStyle name="Currency 5 2 5 2 2" xfId="5058"/>
    <cellStyle name="Currency 5 2 5 2 2 2" xfId="5059"/>
    <cellStyle name="Currency 5 2 5 2 2 2 2" xfId="35247"/>
    <cellStyle name="Currency 5 2 5 2 2 3" xfId="35246"/>
    <cellStyle name="Currency 5 2 5 2 3" xfId="5060"/>
    <cellStyle name="Currency 5 2 5 2 3 2" xfId="35248"/>
    <cellStyle name="Currency 5 2 5 2 4" xfId="35245"/>
    <cellStyle name="Currency 5 2 5 3" xfId="5061"/>
    <cellStyle name="Currency 5 2 5 3 2" xfId="5062"/>
    <cellStyle name="Currency 5 2 5 3 2 2" xfId="5063"/>
    <cellStyle name="Currency 5 2 5 3 2 2 2" xfId="35251"/>
    <cellStyle name="Currency 5 2 5 3 2 3" xfId="35250"/>
    <cellStyle name="Currency 5 2 5 3 3" xfId="5064"/>
    <cellStyle name="Currency 5 2 5 3 3 2" xfId="35252"/>
    <cellStyle name="Currency 5 2 5 3 4" xfId="35249"/>
    <cellStyle name="Currency 5 2 5 4" xfId="5065"/>
    <cellStyle name="Currency 5 2 5 4 2" xfId="5066"/>
    <cellStyle name="Currency 5 2 5 4 2 2" xfId="5067"/>
    <cellStyle name="Currency 5 2 5 4 2 2 2" xfId="35255"/>
    <cellStyle name="Currency 5 2 5 4 2 3" xfId="35254"/>
    <cellStyle name="Currency 5 2 5 4 3" xfId="5068"/>
    <cellStyle name="Currency 5 2 5 4 3 2" xfId="35256"/>
    <cellStyle name="Currency 5 2 5 4 4" xfId="35253"/>
    <cellStyle name="Currency 5 2 5 5" xfId="5069"/>
    <cellStyle name="Currency 5 2 5 5 2" xfId="5070"/>
    <cellStyle name="Currency 5 2 5 5 2 2" xfId="35258"/>
    <cellStyle name="Currency 5 2 5 5 3" xfId="35257"/>
    <cellStyle name="Currency 5 2 5 6" xfId="5071"/>
    <cellStyle name="Currency 5 2 5 6 2" xfId="35259"/>
    <cellStyle name="Currency 5 2 5 7" xfId="35244"/>
    <cellStyle name="Currency 5 2 6" xfId="5072"/>
    <cellStyle name="Currency 5 2 6 2" xfId="5073"/>
    <cellStyle name="Currency 5 2 6 2 2" xfId="5074"/>
    <cellStyle name="Currency 5 2 6 2 2 2" xfId="5075"/>
    <cellStyle name="Currency 5 2 6 2 2 2 2" xfId="35263"/>
    <cellStyle name="Currency 5 2 6 2 2 3" xfId="35262"/>
    <cellStyle name="Currency 5 2 6 2 3" xfId="5076"/>
    <cellStyle name="Currency 5 2 6 2 3 2" xfId="35264"/>
    <cellStyle name="Currency 5 2 6 2 4" xfId="35261"/>
    <cellStyle name="Currency 5 2 6 3" xfId="5077"/>
    <cellStyle name="Currency 5 2 6 3 2" xfId="5078"/>
    <cellStyle name="Currency 5 2 6 3 2 2" xfId="5079"/>
    <cellStyle name="Currency 5 2 6 3 2 2 2" xfId="35267"/>
    <cellStyle name="Currency 5 2 6 3 2 3" xfId="35266"/>
    <cellStyle name="Currency 5 2 6 3 3" xfId="5080"/>
    <cellStyle name="Currency 5 2 6 3 3 2" xfId="35268"/>
    <cellStyle name="Currency 5 2 6 3 4" xfId="35265"/>
    <cellStyle name="Currency 5 2 6 4" xfId="5081"/>
    <cellStyle name="Currency 5 2 6 4 2" xfId="5082"/>
    <cellStyle name="Currency 5 2 6 4 2 2" xfId="35270"/>
    <cellStyle name="Currency 5 2 6 4 3" xfId="35269"/>
    <cellStyle name="Currency 5 2 6 5" xfId="5083"/>
    <cellStyle name="Currency 5 2 6 5 2" xfId="35271"/>
    <cellStyle name="Currency 5 2 6 6" xfId="35260"/>
    <cellStyle name="Currency 5 2 7" xfId="5084"/>
    <cellStyle name="Currency 5 2 7 2" xfId="5085"/>
    <cellStyle name="Currency 5 2 7 2 2" xfId="5086"/>
    <cellStyle name="Currency 5 2 7 2 2 2" xfId="35274"/>
    <cellStyle name="Currency 5 2 7 2 3" xfId="35273"/>
    <cellStyle name="Currency 5 2 7 3" xfId="5087"/>
    <cellStyle name="Currency 5 2 7 3 2" xfId="35275"/>
    <cellStyle name="Currency 5 2 7 4" xfId="35272"/>
    <cellStyle name="Currency 5 2 8" xfId="5088"/>
    <cellStyle name="Currency 5 2 8 2" xfId="5089"/>
    <cellStyle name="Currency 5 2 8 2 2" xfId="5090"/>
    <cellStyle name="Currency 5 2 8 2 2 2" xfId="35278"/>
    <cellStyle name="Currency 5 2 8 2 3" xfId="35277"/>
    <cellStyle name="Currency 5 2 8 3" xfId="5091"/>
    <cellStyle name="Currency 5 2 8 3 2" xfId="35279"/>
    <cellStyle name="Currency 5 2 8 4" xfId="35276"/>
    <cellStyle name="Currency 5 2 9" xfId="5092"/>
    <cellStyle name="Currency 5 2 9 2" xfId="5093"/>
    <cellStyle name="Currency 5 2 9 2 2" xfId="5094"/>
    <cellStyle name="Currency 5 2 9 2 2 2" xfId="35282"/>
    <cellStyle name="Currency 5 2 9 2 3" xfId="35281"/>
    <cellStyle name="Currency 5 2 9 3" xfId="5095"/>
    <cellStyle name="Currency 5 2 9 3 2" xfId="35283"/>
    <cellStyle name="Currency 5 2 9 4" xfId="35280"/>
    <cellStyle name="Currency 5 3" xfId="5096"/>
    <cellStyle name="Currency 5 3 10" xfId="5097"/>
    <cellStyle name="Currency 5 3 10 2" xfId="5098"/>
    <cellStyle name="Currency 5 3 10 2 2" xfId="5099"/>
    <cellStyle name="Currency 5 3 10 2 2 2" xfId="35287"/>
    <cellStyle name="Currency 5 3 10 2 3" xfId="35286"/>
    <cellStyle name="Currency 5 3 10 3" xfId="5100"/>
    <cellStyle name="Currency 5 3 10 3 2" xfId="35288"/>
    <cellStyle name="Currency 5 3 10 4" xfId="35285"/>
    <cellStyle name="Currency 5 3 11" xfId="5101"/>
    <cellStyle name="Currency 5 3 11 2" xfId="5102"/>
    <cellStyle name="Currency 5 3 11 2 2" xfId="35290"/>
    <cellStyle name="Currency 5 3 11 3" xfId="35289"/>
    <cellStyle name="Currency 5 3 12" xfId="5103"/>
    <cellStyle name="Currency 5 3 12 2" xfId="35291"/>
    <cellStyle name="Currency 5 3 13" xfId="5104"/>
    <cellStyle name="Currency 5 3 13 2" xfId="35292"/>
    <cellStyle name="Currency 5 3 14" xfId="35284"/>
    <cellStyle name="Currency 5 3 2" xfId="5105"/>
    <cellStyle name="Currency 5 3 2 10" xfId="5106"/>
    <cellStyle name="Currency 5 3 2 10 2" xfId="5107"/>
    <cellStyle name="Currency 5 3 2 10 2 2" xfId="35295"/>
    <cellStyle name="Currency 5 3 2 10 3" xfId="35294"/>
    <cellStyle name="Currency 5 3 2 11" xfId="5108"/>
    <cellStyle name="Currency 5 3 2 11 2" xfId="35296"/>
    <cellStyle name="Currency 5 3 2 12" xfId="35293"/>
    <cellStyle name="Currency 5 3 2 2" xfId="5109"/>
    <cellStyle name="Currency 5 3 2 2 2" xfId="5110"/>
    <cellStyle name="Currency 5 3 2 2 2 2" xfId="5111"/>
    <cellStyle name="Currency 5 3 2 2 2 2 2" xfId="5112"/>
    <cellStyle name="Currency 5 3 2 2 2 2 2 2" xfId="35300"/>
    <cellStyle name="Currency 5 3 2 2 2 2 3" xfId="35299"/>
    <cellStyle name="Currency 5 3 2 2 2 3" xfId="5113"/>
    <cellStyle name="Currency 5 3 2 2 2 3 2" xfId="35301"/>
    <cellStyle name="Currency 5 3 2 2 2 4" xfId="35298"/>
    <cellStyle name="Currency 5 3 2 2 3" xfId="5114"/>
    <cellStyle name="Currency 5 3 2 2 3 2" xfId="5115"/>
    <cellStyle name="Currency 5 3 2 2 3 2 2" xfId="5116"/>
    <cellStyle name="Currency 5 3 2 2 3 2 2 2" xfId="35304"/>
    <cellStyle name="Currency 5 3 2 2 3 2 3" xfId="35303"/>
    <cellStyle name="Currency 5 3 2 2 3 3" xfId="5117"/>
    <cellStyle name="Currency 5 3 2 2 3 3 2" xfId="35305"/>
    <cellStyle name="Currency 5 3 2 2 3 4" xfId="35302"/>
    <cellStyle name="Currency 5 3 2 2 4" xfId="5118"/>
    <cellStyle name="Currency 5 3 2 2 4 2" xfId="5119"/>
    <cellStyle name="Currency 5 3 2 2 4 2 2" xfId="5120"/>
    <cellStyle name="Currency 5 3 2 2 4 2 2 2" xfId="35308"/>
    <cellStyle name="Currency 5 3 2 2 4 2 3" xfId="35307"/>
    <cellStyle name="Currency 5 3 2 2 4 3" xfId="5121"/>
    <cellStyle name="Currency 5 3 2 2 4 3 2" xfId="35309"/>
    <cellStyle name="Currency 5 3 2 2 4 4" xfId="35306"/>
    <cellStyle name="Currency 5 3 2 2 5" xfId="5122"/>
    <cellStyle name="Currency 5 3 2 2 5 2" xfId="5123"/>
    <cellStyle name="Currency 5 3 2 2 5 2 2" xfId="35311"/>
    <cellStyle name="Currency 5 3 2 2 5 3" xfId="35310"/>
    <cellStyle name="Currency 5 3 2 2 6" xfId="5124"/>
    <cellStyle name="Currency 5 3 2 2 6 2" xfId="35312"/>
    <cellStyle name="Currency 5 3 2 2 7" xfId="35297"/>
    <cellStyle name="Currency 5 3 2 3" xfId="5125"/>
    <cellStyle name="Currency 5 3 2 3 2" xfId="5126"/>
    <cellStyle name="Currency 5 3 2 3 2 2" xfId="5127"/>
    <cellStyle name="Currency 5 3 2 3 2 2 2" xfId="5128"/>
    <cellStyle name="Currency 5 3 2 3 2 2 2 2" xfId="35316"/>
    <cellStyle name="Currency 5 3 2 3 2 2 3" xfId="35315"/>
    <cellStyle name="Currency 5 3 2 3 2 3" xfId="5129"/>
    <cellStyle name="Currency 5 3 2 3 2 3 2" xfId="35317"/>
    <cellStyle name="Currency 5 3 2 3 2 4" xfId="35314"/>
    <cellStyle name="Currency 5 3 2 3 3" xfId="5130"/>
    <cellStyle name="Currency 5 3 2 3 3 2" xfId="5131"/>
    <cellStyle name="Currency 5 3 2 3 3 2 2" xfId="5132"/>
    <cellStyle name="Currency 5 3 2 3 3 2 2 2" xfId="35320"/>
    <cellStyle name="Currency 5 3 2 3 3 2 3" xfId="35319"/>
    <cellStyle name="Currency 5 3 2 3 3 3" xfId="5133"/>
    <cellStyle name="Currency 5 3 2 3 3 3 2" xfId="35321"/>
    <cellStyle name="Currency 5 3 2 3 3 4" xfId="35318"/>
    <cellStyle name="Currency 5 3 2 3 4" xfId="5134"/>
    <cellStyle name="Currency 5 3 2 3 4 2" xfId="5135"/>
    <cellStyle name="Currency 5 3 2 3 4 2 2" xfId="5136"/>
    <cellStyle name="Currency 5 3 2 3 4 2 2 2" xfId="35324"/>
    <cellStyle name="Currency 5 3 2 3 4 2 3" xfId="35323"/>
    <cellStyle name="Currency 5 3 2 3 4 3" xfId="5137"/>
    <cellStyle name="Currency 5 3 2 3 4 3 2" xfId="35325"/>
    <cellStyle name="Currency 5 3 2 3 4 4" xfId="35322"/>
    <cellStyle name="Currency 5 3 2 3 5" xfId="5138"/>
    <cellStyle name="Currency 5 3 2 3 5 2" xfId="5139"/>
    <cellStyle name="Currency 5 3 2 3 5 2 2" xfId="35327"/>
    <cellStyle name="Currency 5 3 2 3 5 3" xfId="35326"/>
    <cellStyle name="Currency 5 3 2 3 6" xfId="5140"/>
    <cellStyle name="Currency 5 3 2 3 6 2" xfId="35328"/>
    <cellStyle name="Currency 5 3 2 3 7" xfId="35313"/>
    <cellStyle name="Currency 5 3 2 4" xfId="5141"/>
    <cellStyle name="Currency 5 3 2 4 2" xfId="5142"/>
    <cellStyle name="Currency 5 3 2 4 2 2" xfId="5143"/>
    <cellStyle name="Currency 5 3 2 4 2 2 2" xfId="5144"/>
    <cellStyle name="Currency 5 3 2 4 2 2 2 2" xfId="35332"/>
    <cellStyle name="Currency 5 3 2 4 2 2 3" xfId="35331"/>
    <cellStyle name="Currency 5 3 2 4 2 3" xfId="5145"/>
    <cellStyle name="Currency 5 3 2 4 2 3 2" xfId="35333"/>
    <cellStyle name="Currency 5 3 2 4 2 4" xfId="35330"/>
    <cellStyle name="Currency 5 3 2 4 3" xfId="5146"/>
    <cellStyle name="Currency 5 3 2 4 3 2" xfId="5147"/>
    <cellStyle name="Currency 5 3 2 4 3 2 2" xfId="5148"/>
    <cellStyle name="Currency 5 3 2 4 3 2 2 2" xfId="35336"/>
    <cellStyle name="Currency 5 3 2 4 3 2 3" xfId="35335"/>
    <cellStyle name="Currency 5 3 2 4 3 3" xfId="5149"/>
    <cellStyle name="Currency 5 3 2 4 3 3 2" xfId="35337"/>
    <cellStyle name="Currency 5 3 2 4 3 4" xfId="35334"/>
    <cellStyle name="Currency 5 3 2 4 4" xfId="5150"/>
    <cellStyle name="Currency 5 3 2 4 4 2" xfId="5151"/>
    <cellStyle name="Currency 5 3 2 4 4 2 2" xfId="35339"/>
    <cellStyle name="Currency 5 3 2 4 4 3" xfId="35338"/>
    <cellStyle name="Currency 5 3 2 4 5" xfId="5152"/>
    <cellStyle name="Currency 5 3 2 4 5 2" xfId="35340"/>
    <cellStyle name="Currency 5 3 2 4 6" xfId="35329"/>
    <cellStyle name="Currency 5 3 2 5" xfId="5153"/>
    <cellStyle name="Currency 5 3 2 5 2" xfId="5154"/>
    <cellStyle name="Currency 5 3 2 5 2 2" xfId="5155"/>
    <cellStyle name="Currency 5 3 2 5 2 2 2" xfId="35343"/>
    <cellStyle name="Currency 5 3 2 5 2 3" xfId="35342"/>
    <cellStyle name="Currency 5 3 2 5 3" xfId="5156"/>
    <cellStyle name="Currency 5 3 2 5 3 2" xfId="35344"/>
    <cellStyle name="Currency 5 3 2 5 4" xfId="35341"/>
    <cellStyle name="Currency 5 3 2 6" xfId="5157"/>
    <cellStyle name="Currency 5 3 2 6 2" xfId="5158"/>
    <cellStyle name="Currency 5 3 2 6 2 2" xfId="5159"/>
    <cellStyle name="Currency 5 3 2 6 2 2 2" xfId="35347"/>
    <cellStyle name="Currency 5 3 2 6 2 3" xfId="35346"/>
    <cellStyle name="Currency 5 3 2 6 3" xfId="5160"/>
    <cellStyle name="Currency 5 3 2 6 3 2" xfId="35348"/>
    <cellStyle name="Currency 5 3 2 6 4" xfId="35345"/>
    <cellStyle name="Currency 5 3 2 7" xfId="5161"/>
    <cellStyle name="Currency 5 3 2 7 2" xfId="5162"/>
    <cellStyle name="Currency 5 3 2 7 2 2" xfId="5163"/>
    <cellStyle name="Currency 5 3 2 7 2 2 2" xfId="35351"/>
    <cellStyle name="Currency 5 3 2 7 2 3" xfId="35350"/>
    <cellStyle name="Currency 5 3 2 7 3" xfId="5164"/>
    <cellStyle name="Currency 5 3 2 7 3 2" xfId="35352"/>
    <cellStyle name="Currency 5 3 2 7 4" xfId="35349"/>
    <cellStyle name="Currency 5 3 2 8" xfId="5165"/>
    <cellStyle name="Currency 5 3 2 8 2" xfId="5166"/>
    <cellStyle name="Currency 5 3 2 8 2 2" xfId="5167"/>
    <cellStyle name="Currency 5 3 2 8 2 2 2" xfId="35355"/>
    <cellStyle name="Currency 5 3 2 8 2 3" xfId="35354"/>
    <cellStyle name="Currency 5 3 2 8 3" xfId="5168"/>
    <cellStyle name="Currency 5 3 2 8 3 2" xfId="35356"/>
    <cellStyle name="Currency 5 3 2 8 4" xfId="35353"/>
    <cellStyle name="Currency 5 3 2 9" xfId="5169"/>
    <cellStyle name="Currency 5 3 2 9 2" xfId="5170"/>
    <cellStyle name="Currency 5 3 2 9 2 2" xfId="5171"/>
    <cellStyle name="Currency 5 3 2 9 2 2 2" xfId="35359"/>
    <cellStyle name="Currency 5 3 2 9 2 3" xfId="35358"/>
    <cellStyle name="Currency 5 3 2 9 3" xfId="5172"/>
    <cellStyle name="Currency 5 3 2 9 3 2" xfId="35360"/>
    <cellStyle name="Currency 5 3 2 9 4" xfId="35357"/>
    <cellStyle name="Currency 5 3 3" xfId="5173"/>
    <cellStyle name="Currency 5 3 3 2" xfId="5174"/>
    <cellStyle name="Currency 5 3 3 2 2" xfId="5175"/>
    <cellStyle name="Currency 5 3 3 2 2 2" xfId="5176"/>
    <cellStyle name="Currency 5 3 3 2 2 2 2" xfId="35364"/>
    <cellStyle name="Currency 5 3 3 2 2 3" xfId="35363"/>
    <cellStyle name="Currency 5 3 3 2 3" xfId="5177"/>
    <cellStyle name="Currency 5 3 3 2 3 2" xfId="35365"/>
    <cellStyle name="Currency 5 3 3 2 4" xfId="35362"/>
    <cellStyle name="Currency 5 3 3 3" xfId="5178"/>
    <cellStyle name="Currency 5 3 3 3 2" xfId="5179"/>
    <cellStyle name="Currency 5 3 3 3 2 2" xfId="5180"/>
    <cellStyle name="Currency 5 3 3 3 2 2 2" xfId="35368"/>
    <cellStyle name="Currency 5 3 3 3 2 3" xfId="35367"/>
    <cellStyle name="Currency 5 3 3 3 3" xfId="5181"/>
    <cellStyle name="Currency 5 3 3 3 3 2" xfId="35369"/>
    <cellStyle name="Currency 5 3 3 3 4" xfId="35366"/>
    <cellStyle name="Currency 5 3 3 4" xfId="5182"/>
    <cellStyle name="Currency 5 3 3 4 2" xfId="5183"/>
    <cellStyle name="Currency 5 3 3 4 2 2" xfId="5184"/>
    <cellStyle name="Currency 5 3 3 4 2 2 2" xfId="35372"/>
    <cellStyle name="Currency 5 3 3 4 2 3" xfId="35371"/>
    <cellStyle name="Currency 5 3 3 4 3" xfId="5185"/>
    <cellStyle name="Currency 5 3 3 4 3 2" xfId="35373"/>
    <cellStyle name="Currency 5 3 3 4 4" xfId="35370"/>
    <cellStyle name="Currency 5 3 3 5" xfId="5186"/>
    <cellStyle name="Currency 5 3 3 5 2" xfId="5187"/>
    <cellStyle name="Currency 5 3 3 5 2 2" xfId="35375"/>
    <cellStyle name="Currency 5 3 3 5 3" xfId="35374"/>
    <cellStyle name="Currency 5 3 3 6" xfId="5188"/>
    <cellStyle name="Currency 5 3 3 6 2" xfId="35376"/>
    <cellStyle name="Currency 5 3 3 7" xfId="35361"/>
    <cellStyle name="Currency 5 3 4" xfId="5189"/>
    <cellStyle name="Currency 5 3 4 2" xfId="5190"/>
    <cellStyle name="Currency 5 3 4 2 2" xfId="5191"/>
    <cellStyle name="Currency 5 3 4 2 2 2" xfId="5192"/>
    <cellStyle name="Currency 5 3 4 2 2 2 2" xfId="35380"/>
    <cellStyle name="Currency 5 3 4 2 2 3" xfId="35379"/>
    <cellStyle name="Currency 5 3 4 2 3" xfId="5193"/>
    <cellStyle name="Currency 5 3 4 2 3 2" xfId="35381"/>
    <cellStyle name="Currency 5 3 4 2 4" xfId="35378"/>
    <cellStyle name="Currency 5 3 4 3" xfId="5194"/>
    <cellStyle name="Currency 5 3 4 3 2" xfId="5195"/>
    <cellStyle name="Currency 5 3 4 3 2 2" xfId="5196"/>
    <cellStyle name="Currency 5 3 4 3 2 2 2" xfId="35384"/>
    <cellStyle name="Currency 5 3 4 3 2 3" xfId="35383"/>
    <cellStyle name="Currency 5 3 4 3 3" xfId="5197"/>
    <cellStyle name="Currency 5 3 4 3 3 2" xfId="35385"/>
    <cellStyle name="Currency 5 3 4 3 4" xfId="35382"/>
    <cellStyle name="Currency 5 3 4 4" xfId="5198"/>
    <cellStyle name="Currency 5 3 4 4 2" xfId="5199"/>
    <cellStyle name="Currency 5 3 4 4 2 2" xfId="5200"/>
    <cellStyle name="Currency 5 3 4 4 2 2 2" xfId="35388"/>
    <cellStyle name="Currency 5 3 4 4 2 3" xfId="35387"/>
    <cellStyle name="Currency 5 3 4 4 3" xfId="5201"/>
    <cellStyle name="Currency 5 3 4 4 3 2" xfId="35389"/>
    <cellStyle name="Currency 5 3 4 4 4" xfId="35386"/>
    <cellStyle name="Currency 5 3 4 5" xfId="5202"/>
    <cellStyle name="Currency 5 3 4 5 2" xfId="5203"/>
    <cellStyle name="Currency 5 3 4 5 2 2" xfId="35391"/>
    <cellStyle name="Currency 5 3 4 5 3" xfId="35390"/>
    <cellStyle name="Currency 5 3 4 6" xfId="5204"/>
    <cellStyle name="Currency 5 3 4 6 2" xfId="35392"/>
    <cellStyle name="Currency 5 3 4 7" xfId="35377"/>
    <cellStyle name="Currency 5 3 5" xfId="5205"/>
    <cellStyle name="Currency 5 3 5 2" xfId="5206"/>
    <cellStyle name="Currency 5 3 5 2 2" xfId="5207"/>
    <cellStyle name="Currency 5 3 5 2 2 2" xfId="5208"/>
    <cellStyle name="Currency 5 3 5 2 2 2 2" xfId="35396"/>
    <cellStyle name="Currency 5 3 5 2 2 3" xfId="35395"/>
    <cellStyle name="Currency 5 3 5 2 3" xfId="5209"/>
    <cellStyle name="Currency 5 3 5 2 3 2" xfId="35397"/>
    <cellStyle name="Currency 5 3 5 2 4" xfId="35394"/>
    <cellStyle name="Currency 5 3 5 3" xfId="5210"/>
    <cellStyle name="Currency 5 3 5 3 2" xfId="5211"/>
    <cellStyle name="Currency 5 3 5 3 2 2" xfId="5212"/>
    <cellStyle name="Currency 5 3 5 3 2 2 2" xfId="35400"/>
    <cellStyle name="Currency 5 3 5 3 2 3" xfId="35399"/>
    <cellStyle name="Currency 5 3 5 3 3" xfId="5213"/>
    <cellStyle name="Currency 5 3 5 3 3 2" xfId="35401"/>
    <cellStyle name="Currency 5 3 5 3 4" xfId="35398"/>
    <cellStyle name="Currency 5 3 5 4" xfId="5214"/>
    <cellStyle name="Currency 5 3 5 4 2" xfId="5215"/>
    <cellStyle name="Currency 5 3 5 4 2 2" xfId="35403"/>
    <cellStyle name="Currency 5 3 5 4 3" xfId="35402"/>
    <cellStyle name="Currency 5 3 5 5" xfId="5216"/>
    <cellStyle name="Currency 5 3 5 5 2" xfId="35404"/>
    <cellStyle name="Currency 5 3 5 6" xfId="35393"/>
    <cellStyle name="Currency 5 3 6" xfId="5217"/>
    <cellStyle name="Currency 5 3 6 2" xfId="5218"/>
    <cellStyle name="Currency 5 3 6 2 2" xfId="5219"/>
    <cellStyle name="Currency 5 3 6 2 2 2" xfId="35407"/>
    <cellStyle name="Currency 5 3 6 2 3" xfId="35406"/>
    <cellStyle name="Currency 5 3 6 3" xfId="5220"/>
    <cellStyle name="Currency 5 3 6 3 2" xfId="35408"/>
    <cellStyle name="Currency 5 3 6 4" xfId="35405"/>
    <cellStyle name="Currency 5 3 7" xfId="5221"/>
    <cellStyle name="Currency 5 3 7 2" xfId="5222"/>
    <cellStyle name="Currency 5 3 7 2 2" xfId="5223"/>
    <cellStyle name="Currency 5 3 7 2 2 2" xfId="35411"/>
    <cellStyle name="Currency 5 3 7 2 3" xfId="35410"/>
    <cellStyle name="Currency 5 3 7 3" xfId="5224"/>
    <cellStyle name="Currency 5 3 7 3 2" xfId="35412"/>
    <cellStyle name="Currency 5 3 7 4" xfId="35409"/>
    <cellStyle name="Currency 5 3 8" xfId="5225"/>
    <cellStyle name="Currency 5 3 8 2" xfId="5226"/>
    <cellStyle name="Currency 5 3 8 2 2" xfId="5227"/>
    <cellStyle name="Currency 5 3 8 2 2 2" xfId="35415"/>
    <cellStyle name="Currency 5 3 8 2 3" xfId="35414"/>
    <cellStyle name="Currency 5 3 8 3" xfId="5228"/>
    <cellStyle name="Currency 5 3 8 3 2" xfId="35416"/>
    <cellStyle name="Currency 5 3 8 4" xfId="35413"/>
    <cellStyle name="Currency 5 3 9" xfId="5229"/>
    <cellStyle name="Currency 5 3 9 2" xfId="5230"/>
    <cellStyle name="Currency 5 3 9 2 2" xfId="5231"/>
    <cellStyle name="Currency 5 3 9 2 2 2" xfId="35419"/>
    <cellStyle name="Currency 5 3 9 2 3" xfId="35418"/>
    <cellStyle name="Currency 5 3 9 3" xfId="5232"/>
    <cellStyle name="Currency 5 3 9 3 2" xfId="35420"/>
    <cellStyle name="Currency 5 3 9 4" xfId="35417"/>
    <cellStyle name="Currency 5 4" xfId="5233"/>
    <cellStyle name="Currency 5 4 10" xfId="5234"/>
    <cellStyle name="Currency 5 4 10 2" xfId="5235"/>
    <cellStyle name="Currency 5 4 10 2 2" xfId="35423"/>
    <cellStyle name="Currency 5 4 10 3" xfId="35422"/>
    <cellStyle name="Currency 5 4 11" xfId="5236"/>
    <cellStyle name="Currency 5 4 11 2" xfId="35424"/>
    <cellStyle name="Currency 5 4 12" xfId="35421"/>
    <cellStyle name="Currency 5 4 2" xfId="5237"/>
    <cellStyle name="Currency 5 4 2 2" xfId="5238"/>
    <cellStyle name="Currency 5 4 2 2 2" xfId="5239"/>
    <cellStyle name="Currency 5 4 2 2 2 2" xfId="5240"/>
    <cellStyle name="Currency 5 4 2 2 2 2 2" xfId="35428"/>
    <cellStyle name="Currency 5 4 2 2 2 3" xfId="35427"/>
    <cellStyle name="Currency 5 4 2 2 3" xfId="5241"/>
    <cellStyle name="Currency 5 4 2 2 3 2" xfId="35429"/>
    <cellStyle name="Currency 5 4 2 2 4" xfId="35426"/>
    <cellStyle name="Currency 5 4 2 3" xfId="5242"/>
    <cellStyle name="Currency 5 4 2 3 2" xfId="5243"/>
    <cellStyle name="Currency 5 4 2 3 2 2" xfId="5244"/>
    <cellStyle name="Currency 5 4 2 3 2 2 2" xfId="35432"/>
    <cellStyle name="Currency 5 4 2 3 2 3" xfId="35431"/>
    <cellStyle name="Currency 5 4 2 3 3" xfId="5245"/>
    <cellStyle name="Currency 5 4 2 3 3 2" xfId="35433"/>
    <cellStyle name="Currency 5 4 2 3 4" xfId="35430"/>
    <cellStyle name="Currency 5 4 2 4" xfId="5246"/>
    <cellStyle name="Currency 5 4 2 4 2" xfId="5247"/>
    <cellStyle name="Currency 5 4 2 4 2 2" xfId="5248"/>
    <cellStyle name="Currency 5 4 2 4 2 2 2" xfId="35436"/>
    <cellStyle name="Currency 5 4 2 4 2 3" xfId="35435"/>
    <cellStyle name="Currency 5 4 2 4 3" xfId="5249"/>
    <cellStyle name="Currency 5 4 2 4 3 2" xfId="35437"/>
    <cellStyle name="Currency 5 4 2 4 4" xfId="35434"/>
    <cellStyle name="Currency 5 4 2 5" xfId="5250"/>
    <cellStyle name="Currency 5 4 2 5 2" xfId="5251"/>
    <cellStyle name="Currency 5 4 2 5 2 2" xfId="35439"/>
    <cellStyle name="Currency 5 4 2 5 3" xfId="35438"/>
    <cellStyle name="Currency 5 4 2 6" xfId="5252"/>
    <cellStyle name="Currency 5 4 2 6 2" xfId="35440"/>
    <cellStyle name="Currency 5 4 2 7" xfId="35425"/>
    <cellStyle name="Currency 5 4 3" xfId="5253"/>
    <cellStyle name="Currency 5 4 3 2" xfId="5254"/>
    <cellStyle name="Currency 5 4 3 2 2" xfId="5255"/>
    <cellStyle name="Currency 5 4 3 2 2 2" xfId="5256"/>
    <cellStyle name="Currency 5 4 3 2 2 2 2" xfId="35444"/>
    <cellStyle name="Currency 5 4 3 2 2 3" xfId="35443"/>
    <cellStyle name="Currency 5 4 3 2 3" xfId="5257"/>
    <cellStyle name="Currency 5 4 3 2 3 2" xfId="35445"/>
    <cellStyle name="Currency 5 4 3 2 4" xfId="35442"/>
    <cellStyle name="Currency 5 4 3 3" xfId="5258"/>
    <cellStyle name="Currency 5 4 3 3 2" xfId="5259"/>
    <cellStyle name="Currency 5 4 3 3 2 2" xfId="5260"/>
    <cellStyle name="Currency 5 4 3 3 2 2 2" xfId="35448"/>
    <cellStyle name="Currency 5 4 3 3 2 3" xfId="35447"/>
    <cellStyle name="Currency 5 4 3 3 3" xfId="5261"/>
    <cellStyle name="Currency 5 4 3 3 3 2" xfId="35449"/>
    <cellStyle name="Currency 5 4 3 3 4" xfId="35446"/>
    <cellStyle name="Currency 5 4 3 4" xfId="5262"/>
    <cellStyle name="Currency 5 4 3 4 2" xfId="5263"/>
    <cellStyle name="Currency 5 4 3 4 2 2" xfId="5264"/>
    <cellStyle name="Currency 5 4 3 4 2 2 2" xfId="35452"/>
    <cellStyle name="Currency 5 4 3 4 2 3" xfId="35451"/>
    <cellStyle name="Currency 5 4 3 4 3" xfId="5265"/>
    <cellStyle name="Currency 5 4 3 4 3 2" xfId="35453"/>
    <cellStyle name="Currency 5 4 3 4 4" xfId="35450"/>
    <cellStyle name="Currency 5 4 3 5" xfId="5266"/>
    <cellStyle name="Currency 5 4 3 5 2" xfId="5267"/>
    <cellStyle name="Currency 5 4 3 5 2 2" xfId="35455"/>
    <cellStyle name="Currency 5 4 3 5 3" xfId="35454"/>
    <cellStyle name="Currency 5 4 3 6" xfId="5268"/>
    <cellStyle name="Currency 5 4 3 6 2" xfId="35456"/>
    <cellStyle name="Currency 5 4 3 7" xfId="35441"/>
    <cellStyle name="Currency 5 4 4" xfId="5269"/>
    <cellStyle name="Currency 5 4 4 2" xfId="5270"/>
    <cellStyle name="Currency 5 4 4 2 2" xfId="5271"/>
    <cellStyle name="Currency 5 4 4 2 2 2" xfId="5272"/>
    <cellStyle name="Currency 5 4 4 2 2 2 2" xfId="35460"/>
    <cellStyle name="Currency 5 4 4 2 2 3" xfId="35459"/>
    <cellStyle name="Currency 5 4 4 2 3" xfId="5273"/>
    <cellStyle name="Currency 5 4 4 2 3 2" xfId="35461"/>
    <cellStyle name="Currency 5 4 4 2 4" xfId="35458"/>
    <cellStyle name="Currency 5 4 4 3" xfId="5274"/>
    <cellStyle name="Currency 5 4 4 3 2" xfId="5275"/>
    <cellStyle name="Currency 5 4 4 3 2 2" xfId="5276"/>
    <cellStyle name="Currency 5 4 4 3 2 2 2" xfId="35464"/>
    <cellStyle name="Currency 5 4 4 3 2 3" xfId="35463"/>
    <cellStyle name="Currency 5 4 4 3 3" xfId="5277"/>
    <cellStyle name="Currency 5 4 4 3 3 2" xfId="35465"/>
    <cellStyle name="Currency 5 4 4 3 4" xfId="35462"/>
    <cellStyle name="Currency 5 4 4 4" xfId="5278"/>
    <cellStyle name="Currency 5 4 4 4 2" xfId="5279"/>
    <cellStyle name="Currency 5 4 4 4 2 2" xfId="35467"/>
    <cellStyle name="Currency 5 4 4 4 3" xfId="35466"/>
    <cellStyle name="Currency 5 4 4 5" xfId="5280"/>
    <cellStyle name="Currency 5 4 4 5 2" xfId="35468"/>
    <cellStyle name="Currency 5 4 4 6" xfId="35457"/>
    <cellStyle name="Currency 5 4 5" xfId="5281"/>
    <cellStyle name="Currency 5 4 5 2" xfId="5282"/>
    <cellStyle name="Currency 5 4 5 2 2" xfId="5283"/>
    <cellStyle name="Currency 5 4 5 2 2 2" xfId="35471"/>
    <cellStyle name="Currency 5 4 5 2 3" xfId="35470"/>
    <cellStyle name="Currency 5 4 5 3" xfId="5284"/>
    <cellStyle name="Currency 5 4 5 3 2" xfId="35472"/>
    <cellStyle name="Currency 5 4 5 4" xfId="35469"/>
    <cellStyle name="Currency 5 4 6" xfId="5285"/>
    <cellStyle name="Currency 5 4 6 2" xfId="5286"/>
    <cellStyle name="Currency 5 4 6 2 2" xfId="5287"/>
    <cellStyle name="Currency 5 4 6 2 2 2" xfId="35475"/>
    <cellStyle name="Currency 5 4 6 2 3" xfId="35474"/>
    <cellStyle name="Currency 5 4 6 3" xfId="5288"/>
    <cellStyle name="Currency 5 4 6 3 2" xfId="35476"/>
    <cellStyle name="Currency 5 4 6 4" xfId="35473"/>
    <cellStyle name="Currency 5 4 7" xfId="5289"/>
    <cellStyle name="Currency 5 4 7 2" xfId="5290"/>
    <cellStyle name="Currency 5 4 7 2 2" xfId="5291"/>
    <cellStyle name="Currency 5 4 7 2 2 2" xfId="35479"/>
    <cellStyle name="Currency 5 4 7 2 3" xfId="35478"/>
    <cellStyle name="Currency 5 4 7 3" xfId="5292"/>
    <cellStyle name="Currency 5 4 7 3 2" xfId="35480"/>
    <cellStyle name="Currency 5 4 7 4" xfId="35477"/>
    <cellStyle name="Currency 5 4 8" xfId="5293"/>
    <cellStyle name="Currency 5 4 8 2" xfId="5294"/>
    <cellStyle name="Currency 5 4 8 2 2" xfId="5295"/>
    <cellStyle name="Currency 5 4 8 2 2 2" xfId="35483"/>
    <cellStyle name="Currency 5 4 8 2 3" xfId="35482"/>
    <cellStyle name="Currency 5 4 8 3" xfId="5296"/>
    <cellStyle name="Currency 5 4 8 3 2" xfId="35484"/>
    <cellStyle name="Currency 5 4 8 4" xfId="35481"/>
    <cellStyle name="Currency 5 4 9" xfId="5297"/>
    <cellStyle name="Currency 5 4 9 2" xfId="5298"/>
    <cellStyle name="Currency 5 4 9 2 2" xfId="5299"/>
    <cellStyle name="Currency 5 4 9 2 2 2" xfId="35487"/>
    <cellStyle name="Currency 5 4 9 2 3" xfId="35486"/>
    <cellStyle name="Currency 5 4 9 3" xfId="5300"/>
    <cellStyle name="Currency 5 4 9 3 2" xfId="35488"/>
    <cellStyle name="Currency 5 4 9 4" xfId="35485"/>
    <cellStyle name="Currency 5 5" xfId="5301"/>
    <cellStyle name="Currency 5 5 2" xfId="5302"/>
    <cellStyle name="Currency 5 5 2 2" xfId="5303"/>
    <cellStyle name="Currency 5 5 2 2 2" xfId="5304"/>
    <cellStyle name="Currency 5 5 2 2 2 2" xfId="35492"/>
    <cellStyle name="Currency 5 5 2 2 3" xfId="35491"/>
    <cellStyle name="Currency 5 5 2 3" xfId="5305"/>
    <cellStyle name="Currency 5 5 2 3 2" xfId="35493"/>
    <cellStyle name="Currency 5 5 2 4" xfId="35490"/>
    <cellStyle name="Currency 5 5 3" xfId="5306"/>
    <cellStyle name="Currency 5 5 3 2" xfId="5307"/>
    <cellStyle name="Currency 5 5 3 2 2" xfId="5308"/>
    <cellStyle name="Currency 5 5 3 2 2 2" xfId="35496"/>
    <cellStyle name="Currency 5 5 3 2 3" xfId="35495"/>
    <cellStyle name="Currency 5 5 3 3" xfId="5309"/>
    <cellStyle name="Currency 5 5 3 3 2" xfId="35497"/>
    <cellStyle name="Currency 5 5 3 4" xfId="35494"/>
    <cellStyle name="Currency 5 5 4" xfId="5310"/>
    <cellStyle name="Currency 5 5 4 2" xfId="5311"/>
    <cellStyle name="Currency 5 5 4 2 2" xfId="5312"/>
    <cellStyle name="Currency 5 5 4 2 2 2" xfId="35500"/>
    <cellStyle name="Currency 5 5 4 2 3" xfId="35499"/>
    <cellStyle name="Currency 5 5 4 3" xfId="5313"/>
    <cellStyle name="Currency 5 5 4 3 2" xfId="35501"/>
    <cellStyle name="Currency 5 5 4 4" xfId="35498"/>
    <cellStyle name="Currency 5 5 5" xfId="5314"/>
    <cellStyle name="Currency 5 5 5 2" xfId="5315"/>
    <cellStyle name="Currency 5 5 5 2 2" xfId="35503"/>
    <cellStyle name="Currency 5 5 5 3" xfId="35502"/>
    <cellStyle name="Currency 5 5 6" xfId="5316"/>
    <cellStyle name="Currency 5 5 6 2" xfId="35504"/>
    <cellStyle name="Currency 5 5 7" xfId="35489"/>
    <cellStyle name="Currency 5 6" xfId="5317"/>
    <cellStyle name="Currency 5 6 2" xfId="5318"/>
    <cellStyle name="Currency 5 6 2 2" xfId="5319"/>
    <cellStyle name="Currency 5 6 2 2 2" xfId="5320"/>
    <cellStyle name="Currency 5 6 2 2 2 2" xfId="35508"/>
    <cellStyle name="Currency 5 6 2 2 3" xfId="35507"/>
    <cellStyle name="Currency 5 6 2 3" xfId="5321"/>
    <cellStyle name="Currency 5 6 2 3 2" xfId="35509"/>
    <cellStyle name="Currency 5 6 2 4" xfId="35506"/>
    <cellStyle name="Currency 5 6 3" xfId="5322"/>
    <cellStyle name="Currency 5 6 3 2" xfId="5323"/>
    <cellStyle name="Currency 5 6 3 2 2" xfId="5324"/>
    <cellStyle name="Currency 5 6 3 2 2 2" xfId="35512"/>
    <cellStyle name="Currency 5 6 3 2 3" xfId="35511"/>
    <cellStyle name="Currency 5 6 3 3" xfId="5325"/>
    <cellStyle name="Currency 5 6 3 3 2" xfId="35513"/>
    <cellStyle name="Currency 5 6 3 4" xfId="35510"/>
    <cellStyle name="Currency 5 6 4" xfId="5326"/>
    <cellStyle name="Currency 5 6 4 2" xfId="5327"/>
    <cellStyle name="Currency 5 6 4 2 2" xfId="5328"/>
    <cellStyle name="Currency 5 6 4 2 2 2" xfId="35516"/>
    <cellStyle name="Currency 5 6 4 2 3" xfId="35515"/>
    <cellStyle name="Currency 5 6 4 3" xfId="5329"/>
    <cellStyle name="Currency 5 6 4 3 2" xfId="35517"/>
    <cellStyle name="Currency 5 6 4 4" xfId="35514"/>
    <cellStyle name="Currency 5 6 5" xfId="5330"/>
    <cellStyle name="Currency 5 6 5 2" xfId="5331"/>
    <cellStyle name="Currency 5 6 5 2 2" xfId="35519"/>
    <cellStyle name="Currency 5 6 5 3" xfId="35518"/>
    <cellStyle name="Currency 5 6 6" xfId="5332"/>
    <cellStyle name="Currency 5 6 6 2" xfId="35520"/>
    <cellStyle name="Currency 5 6 7" xfId="35505"/>
    <cellStyle name="Currency 5 7" xfId="5333"/>
    <cellStyle name="Currency 5 7 2" xfId="5334"/>
    <cellStyle name="Currency 5 7 2 2" xfId="5335"/>
    <cellStyle name="Currency 5 7 2 2 2" xfId="5336"/>
    <cellStyle name="Currency 5 7 2 2 2 2" xfId="35524"/>
    <cellStyle name="Currency 5 7 2 2 3" xfId="35523"/>
    <cellStyle name="Currency 5 7 2 3" xfId="5337"/>
    <cellStyle name="Currency 5 7 2 3 2" xfId="35525"/>
    <cellStyle name="Currency 5 7 2 4" xfId="35522"/>
    <cellStyle name="Currency 5 7 3" xfId="5338"/>
    <cellStyle name="Currency 5 7 3 2" xfId="5339"/>
    <cellStyle name="Currency 5 7 3 2 2" xfId="5340"/>
    <cellStyle name="Currency 5 7 3 2 2 2" xfId="35528"/>
    <cellStyle name="Currency 5 7 3 2 3" xfId="35527"/>
    <cellStyle name="Currency 5 7 3 3" xfId="5341"/>
    <cellStyle name="Currency 5 7 3 3 2" xfId="35529"/>
    <cellStyle name="Currency 5 7 3 4" xfId="35526"/>
    <cellStyle name="Currency 5 7 4" xfId="5342"/>
    <cellStyle name="Currency 5 7 4 2" xfId="5343"/>
    <cellStyle name="Currency 5 7 4 2 2" xfId="35531"/>
    <cellStyle name="Currency 5 7 4 3" xfId="35530"/>
    <cellStyle name="Currency 5 7 5" xfId="5344"/>
    <cellStyle name="Currency 5 7 5 2" xfId="35532"/>
    <cellStyle name="Currency 5 7 6" xfId="35521"/>
    <cellStyle name="Currency 5 8" xfId="5345"/>
    <cellStyle name="Currency 5 8 2" xfId="5346"/>
    <cellStyle name="Currency 5 8 2 2" xfId="5347"/>
    <cellStyle name="Currency 5 8 2 2 2" xfId="35535"/>
    <cellStyle name="Currency 5 8 2 3" xfId="35534"/>
    <cellStyle name="Currency 5 8 3" xfId="5348"/>
    <cellStyle name="Currency 5 8 3 2" xfId="35536"/>
    <cellStyle name="Currency 5 8 4" xfId="35533"/>
    <cellStyle name="Currency 5 9" xfId="5349"/>
    <cellStyle name="Currency 5 9 2" xfId="5350"/>
    <cellStyle name="Currency 5 9 2 2" xfId="5351"/>
    <cellStyle name="Currency 5 9 2 2 2" xfId="35539"/>
    <cellStyle name="Currency 5 9 2 3" xfId="35538"/>
    <cellStyle name="Currency 5 9 3" xfId="5352"/>
    <cellStyle name="Currency 5 9 3 2" xfId="35540"/>
    <cellStyle name="Currency 5 9 4" xfId="35537"/>
    <cellStyle name="Currency 6" xfId="171"/>
    <cellStyle name="Currency 6 2" xfId="5353"/>
    <cellStyle name="Currency 6 3" xfId="5354"/>
    <cellStyle name="Currency 6 3 10" xfId="5355"/>
    <cellStyle name="Currency 6 3 10 2" xfId="5356"/>
    <cellStyle name="Currency 6 3 10 2 2" xfId="35543"/>
    <cellStyle name="Currency 6 3 10 3" xfId="35542"/>
    <cellStyle name="Currency 6 3 11" xfId="5357"/>
    <cellStyle name="Currency 6 3 11 2" xfId="35544"/>
    <cellStyle name="Currency 6 3 12" xfId="35541"/>
    <cellStyle name="Currency 6 3 2" xfId="5358"/>
    <cellStyle name="Currency 6 3 2 2" xfId="5359"/>
    <cellStyle name="Currency 6 3 2 2 2" xfId="5360"/>
    <cellStyle name="Currency 6 3 2 2 2 2" xfId="5361"/>
    <cellStyle name="Currency 6 3 2 2 2 2 2" xfId="35548"/>
    <cellStyle name="Currency 6 3 2 2 2 3" xfId="35547"/>
    <cellStyle name="Currency 6 3 2 2 3" xfId="5362"/>
    <cellStyle name="Currency 6 3 2 2 3 2" xfId="35549"/>
    <cellStyle name="Currency 6 3 2 2 4" xfId="35546"/>
    <cellStyle name="Currency 6 3 2 3" xfId="5363"/>
    <cellStyle name="Currency 6 3 2 3 2" xfId="5364"/>
    <cellStyle name="Currency 6 3 2 3 2 2" xfId="5365"/>
    <cellStyle name="Currency 6 3 2 3 2 2 2" xfId="35552"/>
    <cellStyle name="Currency 6 3 2 3 2 3" xfId="35551"/>
    <cellStyle name="Currency 6 3 2 3 3" xfId="5366"/>
    <cellStyle name="Currency 6 3 2 3 3 2" xfId="35553"/>
    <cellStyle name="Currency 6 3 2 3 4" xfId="35550"/>
    <cellStyle name="Currency 6 3 2 4" xfId="5367"/>
    <cellStyle name="Currency 6 3 2 4 2" xfId="5368"/>
    <cellStyle name="Currency 6 3 2 4 2 2" xfId="5369"/>
    <cellStyle name="Currency 6 3 2 4 2 2 2" xfId="35556"/>
    <cellStyle name="Currency 6 3 2 4 2 3" xfId="35555"/>
    <cellStyle name="Currency 6 3 2 4 3" xfId="5370"/>
    <cellStyle name="Currency 6 3 2 4 3 2" xfId="35557"/>
    <cellStyle name="Currency 6 3 2 4 4" xfId="35554"/>
    <cellStyle name="Currency 6 3 2 5" xfId="5371"/>
    <cellStyle name="Currency 6 3 2 5 2" xfId="5372"/>
    <cellStyle name="Currency 6 3 2 5 2 2" xfId="35559"/>
    <cellStyle name="Currency 6 3 2 5 3" xfId="35558"/>
    <cellStyle name="Currency 6 3 2 6" xfId="5373"/>
    <cellStyle name="Currency 6 3 2 6 2" xfId="35560"/>
    <cellStyle name="Currency 6 3 2 7" xfId="35545"/>
    <cellStyle name="Currency 6 3 3" xfId="5374"/>
    <cellStyle name="Currency 6 3 3 2" xfId="5375"/>
    <cellStyle name="Currency 6 3 3 2 2" xfId="5376"/>
    <cellStyle name="Currency 6 3 3 2 2 2" xfId="5377"/>
    <cellStyle name="Currency 6 3 3 2 2 2 2" xfId="35564"/>
    <cellStyle name="Currency 6 3 3 2 2 3" xfId="35563"/>
    <cellStyle name="Currency 6 3 3 2 3" xfId="5378"/>
    <cellStyle name="Currency 6 3 3 2 3 2" xfId="35565"/>
    <cellStyle name="Currency 6 3 3 2 4" xfId="35562"/>
    <cellStyle name="Currency 6 3 3 3" xfId="5379"/>
    <cellStyle name="Currency 6 3 3 3 2" xfId="5380"/>
    <cellStyle name="Currency 6 3 3 3 2 2" xfId="5381"/>
    <cellStyle name="Currency 6 3 3 3 2 2 2" xfId="35568"/>
    <cellStyle name="Currency 6 3 3 3 2 3" xfId="35567"/>
    <cellStyle name="Currency 6 3 3 3 3" xfId="5382"/>
    <cellStyle name="Currency 6 3 3 3 3 2" xfId="35569"/>
    <cellStyle name="Currency 6 3 3 3 4" xfId="35566"/>
    <cellStyle name="Currency 6 3 3 4" xfId="5383"/>
    <cellStyle name="Currency 6 3 3 4 2" xfId="5384"/>
    <cellStyle name="Currency 6 3 3 4 2 2" xfId="5385"/>
    <cellStyle name="Currency 6 3 3 4 2 2 2" xfId="35572"/>
    <cellStyle name="Currency 6 3 3 4 2 3" xfId="35571"/>
    <cellStyle name="Currency 6 3 3 4 3" xfId="5386"/>
    <cellStyle name="Currency 6 3 3 4 3 2" xfId="35573"/>
    <cellStyle name="Currency 6 3 3 4 4" xfId="35570"/>
    <cellStyle name="Currency 6 3 3 5" xfId="5387"/>
    <cellStyle name="Currency 6 3 3 5 2" xfId="5388"/>
    <cellStyle name="Currency 6 3 3 5 2 2" xfId="35575"/>
    <cellStyle name="Currency 6 3 3 5 3" xfId="35574"/>
    <cellStyle name="Currency 6 3 3 6" xfId="5389"/>
    <cellStyle name="Currency 6 3 3 6 2" xfId="35576"/>
    <cellStyle name="Currency 6 3 3 7" xfId="35561"/>
    <cellStyle name="Currency 6 3 4" xfId="5390"/>
    <cellStyle name="Currency 6 3 4 2" xfId="5391"/>
    <cellStyle name="Currency 6 3 4 2 2" xfId="5392"/>
    <cellStyle name="Currency 6 3 4 2 2 2" xfId="5393"/>
    <cellStyle name="Currency 6 3 4 2 2 2 2" xfId="35580"/>
    <cellStyle name="Currency 6 3 4 2 2 3" xfId="35579"/>
    <cellStyle name="Currency 6 3 4 2 3" xfId="5394"/>
    <cellStyle name="Currency 6 3 4 2 3 2" xfId="35581"/>
    <cellStyle name="Currency 6 3 4 2 4" xfId="35578"/>
    <cellStyle name="Currency 6 3 4 3" xfId="5395"/>
    <cellStyle name="Currency 6 3 4 3 2" xfId="5396"/>
    <cellStyle name="Currency 6 3 4 3 2 2" xfId="5397"/>
    <cellStyle name="Currency 6 3 4 3 2 2 2" xfId="35584"/>
    <cellStyle name="Currency 6 3 4 3 2 3" xfId="35583"/>
    <cellStyle name="Currency 6 3 4 3 3" xfId="5398"/>
    <cellStyle name="Currency 6 3 4 3 3 2" xfId="35585"/>
    <cellStyle name="Currency 6 3 4 3 4" xfId="35582"/>
    <cellStyle name="Currency 6 3 4 4" xfId="5399"/>
    <cellStyle name="Currency 6 3 4 4 2" xfId="5400"/>
    <cellStyle name="Currency 6 3 4 4 2 2" xfId="35587"/>
    <cellStyle name="Currency 6 3 4 4 3" xfId="35586"/>
    <cellStyle name="Currency 6 3 4 5" xfId="5401"/>
    <cellStyle name="Currency 6 3 4 5 2" xfId="35588"/>
    <cellStyle name="Currency 6 3 4 6" xfId="35577"/>
    <cellStyle name="Currency 6 3 5" xfId="5402"/>
    <cellStyle name="Currency 6 3 5 2" xfId="5403"/>
    <cellStyle name="Currency 6 3 5 2 2" xfId="5404"/>
    <cellStyle name="Currency 6 3 5 2 2 2" xfId="35591"/>
    <cellStyle name="Currency 6 3 5 2 3" xfId="35590"/>
    <cellStyle name="Currency 6 3 5 3" xfId="5405"/>
    <cellStyle name="Currency 6 3 5 3 2" xfId="35592"/>
    <cellStyle name="Currency 6 3 5 4" xfId="35589"/>
    <cellStyle name="Currency 6 3 6" xfId="5406"/>
    <cellStyle name="Currency 6 3 6 2" xfId="5407"/>
    <cellStyle name="Currency 6 3 6 2 2" xfId="5408"/>
    <cellStyle name="Currency 6 3 6 2 2 2" xfId="35595"/>
    <cellStyle name="Currency 6 3 6 2 3" xfId="35594"/>
    <cellStyle name="Currency 6 3 6 3" xfId="5409"/>
    <cellStyle name="Currency 6 3 6 3 2" xfId="35596"/>
    <cellStyle name="Currency 6 3 6 4" xfId="35593"/>
    <cellStyle name="Currency 6 3 7" xfId="5410"/>
    <cellStyle name="Currency 6 3 7 2" xfId="5411"/>
    <cellStyle name="Currency 6 3 7 2 2" xfId="5412"/>
    <cellStyle name="Currency 6 3 7 2 2 2" xfId="35599"/>
    <cellStyle name="Currency 6 3 7 2 3" xfId="35598"/>
    <cellStyle name="Currency 6 3 7 3" xfId="5413"/>
    <cellStyle name="Currency 6 3 7 3 2" xfId="35600"/>
    <cellStyle name="Currency 6 3 7 4" xfId="35597"/>
    <cellStyle name="Currency 6 3 8" xfId="5414"/>
    <cellStyle name="Currency 6 3 8 2" xfId="5415"/>
    <cellStyle name="Currency 6 3 8 2 2" xfId="5416"/>
    <cellStyle name="Currency 6 3 8 2 2 2" xfId="35603"/>
    <cellStyle name="Currency 6 3 8 2 3" xfId="35602"/>
    <cellStyle name="Currency 6 3 8 3" xfId="5417"/>
    <cellStyle name="Currency 6 3 8 3 2" xfId="35604"/>
    <cellStyle name="Currency 6 3 8 4" xfId="35601"/>
    <cellStyle name="Currency 6 3 9" xfId="5418"/>
    <cellStyle name="Currency 6 3 9 2" xfId="5419"/>
    <cellStyle name="Currency 6 3 9 2 2" xfId="5420"/>
    <cellStyle name="Currency 6 3 9 2 2 2" xfId="35607"/>
    <cellStyle name="Currency 6 3 9 2 3" xfId="35606"/>
    <cellStyle name="Currency 6 3 9 3" xfId="5421"/>
    <cellStyle name="Currency 6 3 9 3 2" xfId="35608"/>
    <cellStyle name="Currency 6 3 9 4" xfId="35605"/>
    <cellStyle name="Currency 6 4" xfId="5422"/>
    <cellStyle name="Currency 6 4 2" xfId="5423"/>
    <cellStyle name="Currency 6 5" xfId="5424"/>
    <cellStyle name="Currency 6 5 2" xfId="5425"/>
    <cellStyle name="Currency 6 5 3" xfId="5426"/>
    <cellStyle name="Currency 6 6" xfId="5427"/>
    <cellStyle name="Currency 6 6 2" xfId="35609"/>
    <cellStyle name="Currency 7" xfId="172"/>
    <cellStyle name="Currency 7 10" xfId="5429"/>
    <cellStyle name="Currency 7 10 2" xfId="5430"/>
    <cellStyle name="Currency 7 10 2 2" xfId="35612"/>
    <cellStyle name="Currency 7 10 3" xfId="35611"/>
    <cellStyle name="Currency 7 11" xfId="5431"/>
    <cellStyle name="Currency 7 11 2" xfId="35613"/>
    <cellStyle name="Currency 7 12" xfId="5428"/>
    <cellStyle name="Currency 7 12 2" xfId="35610"/>
    <cellStyle name="Currency 7 2" xfId="5432"/>
    <cellStyle name="Currency 7 2 2" xfId="5433"/>
    <cellStyle name="Currency 7 2 2 2" xfId="5434"/>
    <cellStyle name="Currency 7 2 2 2 2" xfId="5435"/>
    <cellStyle name="Currency 7 2 2 2 2 2" xfId="35617"/>
    <cellStyle name="Currency 7 2 2 2 3" xfId="35616"/>
    <cellStyle name="Currency 7 2 2 3" xfId="5436"/>
    <cellStyle name="Currency 7 2 2 3 2" xfId="35618"/>
    <cellStyle name="Currency 7 2 2 4" xfId="35615"/>
    <cellStyle name="Currency 7 2 3" xfId="5437"/>
    <cellStyle name="Currency 7 2 3 2" xfId="5438"/>
    <cellStyle name="Currency 7 2 3 2 2" xfId="5439"/>
    <cellStyle name="Currency 7 2 3 2 2 2" xfId="35621"/>
    <cellStyle name="Currency 7 2 3 2 3" xfId="35620"/>
    <cellStyle name="Currency 7 2 3 3" xfId="5440"/>
    <cellStyle name="Currency 7 2 3 3 2" xfId="35622"/>
    <cellStyle name="Currency 7 2 3 4" xfId="35619"/>
    <cellStyle name="Currency 7 2 4" xfId="5441"/>
    <cellStyle name="Currency 7 2 4 2" xfId="5442"/>
    <cellStyle name="Currency 7 2 4 2 2" xfId="5443"/>
    <cellStyle name="Currency 7 2 4 2 2 2" xfId="35625"/>
    <cellStyle name="Currency 7 2 4 2 3" xfId="35624"/>
    <cellStyle name="Currency 7 2 4 3" xfId="5444"/>
    <cellStyle name="Currency 7 2 4 3 2" xfId="35626"/>
    <cellStyle name="Currency 7 2 4 4" xfId="35623"/>
    <cellStyle name="Currency 7 2 5" xfId="5445"/>
    <cellStyle name="Currency 7 2 5 2" xfId="5446"/>
    <cellStyle name="Currency 7 2 5 2 2" xfId="35628"/>
    <cellStyle name="Currency 7 2 5 3" xfId="35627"/>
    <cellStyle name="Currency 7 2 6" xfId="5447"/>
    <cellStyle name="Currency 7 2 6 2" xfId="35629"/>
    <cellStyle name="Currency 7 2 7" xfId="35614"/>
    <cellStyle name="Currency 7 3" xfId="5448"/>
    <cellStyle name="Currency 7 3 2" xfId="5449"/>
    <cellStyle name="Currency 7 3 2 2" xfId="5450"/>
    <cellStyle name="Currency 7 3 2 2 2" xfId="5451"/>
    <cellStyle name="Currency 7 3 2 2 2 2" xfId="35633"/>
    <cellStyle name="Currency 7 3 2 2 3" xfId="35632"/>
    <cellStyle name="Currency 7 3 2 3" xfId="5452"/>
    <cellStyle name="Currency 7 3 2 3 2" xfId="35634"/>
    <cellStyle name="Currency 7 3 2 4" xfId="35631"/>
    <cellStyle name="Currency 7 3 3" xfId="5453"/>
    <cellStyle name="Currency 7 3 3 2" xfId="5454"/>
    <cellStyle name="Currency 7 3 3 2 2" xfId="5455"/>
    <cellStyle name="Currency 7 3 3 2 2 2" xfId="35637"/>
    <cellStyle name="Currency 7 3 3 2 3" xfId="35636"/>
    <cellStyle name="Currency 7 3 3 3" xfId="5456"/>
    <cellStyle name="Currency 7 3 3 3 2" xfId="35638"/>
    <cellStyle name="Currency 7 3 3 4" xfId="35635"/>
    <cellStyle name="Currency 7 3 4" xfId="5457"/>
    <cellStyle name="Currency 7 3 4 2" xfId="5458"/>
    <cellStyle name="Currency 7 3 4 2 2" xfId="5459"/>
    <cellStyle name="Currency 7 3 4 2 2 2" xfId="35641"/>
    <cellStyle name="Currency 7 3 4 2 3" xfId="35640"/>
    <cellStyle name="Currency 7 3 4 3" xfId="5460"/>
    <cellStyle name="Currency 7 3 4 3 2" xfId="35642"/>
    <cellStyle name="Currency 7 3 4 4" xfId="35639"/>
    <cellStyle name="Currency 7 3 5" xfId="5461"/>
    <cellStyle name="Currency 7 3 5 2" xfId="5462"/>
    <cellStyle name="Currency 7 3 5 2 2" xfId="35644"/>
    <cellStyle name="Currency 7 3 5 3" xfId="35643"/>
    <cellStyle name="Currency 7 3 6" xfId="5463"/>
    <cellStyle name="Currency 7 3 6 2" xfId="35645"/>
    <cellStyle name="Currency 7 3 7" xfId="35630"/>
    <cellStyle name="Currency 7 4" xfId="5464"/>
    <cellStyle name="Currency 7 4 2" xfId="5465"/>
    <cellStyle name="Currency 7 4 2 2" xfId="5466"/>
    <cellStyle name="Currency 7 4 2 2 2" xfId="5467"/>
    <cellStyle name="Currency 7 4 2 2 2 2" xfId="35649"/>
    <cellStyle name="Currency 7 4 2 2 3" xfId="35648"/>
    <cellStyle name="Currency 7 4 2 3" xfId="5468"/>
    <cellStyle name="Currency 7 4 2 3 2" xfId="35650"/>
    <cellStyle name="Currency 7 4 2 4" xfId="35647"/>
    <cellStyle name="Currency 7 4 3" xfId="5469"/>
    <cellStyle name="Currency 7 4 3 2" xfId="5470"/>
    <cellStyle name="Currency 7 4 3 2 2" xfId="5471"/>
    <cellStyle name="Currency 7 4 3 2 2 2" xfId="35653"/>
    <cellStyle name="Currency 7 4 3 2 3" xfId="35652"/>
    <cellStyle name="Currency 7 4 3 3" xfId="5472"/>
    <cellStyle name="Currency 7 4 3 3 2" xfId="35654"/>
    <cellStyle name="Currency 7 4 3 4" xfId="35651"/>
    <cellStyle name="Currency 7 4 4" xfId="5473"/>
    <cellStyle name="Currency 7 4 4 2" xfId="5474"/>
    <cellStyle name="Currency 7 4 4 2 2" xfId="35656"/>
    <cellStyle name="Currency 7 4 4 3" xfId="35655"/>
    <cellStyle name="Currency 7 4 5" xfId="5475"/>
    <cellStyle name="Currency 7 4 5 2" xfId="35657"/>
    <cellStyle name="Currency 7 4 6" xfId="35646"/>
    <cellStyle name="Currency 7 5" xfId="5476"/>
    <cellStyle name="Currency 7 5 2" xfId="5477"/>
    <cellStyle name="Currency 7 5 2 2" xfId="5478"/>
    <cellStyle name="Currency 7 5 2 2 2" xfId="35660"/>
    <cellStyle name="Currency 7 5 2 3" xfId="35659"/>
    <cellStyle name="Currency 7 5 3" xfId="5479"/>
    <cellStyle name="Currency 7 5 3 2" xfId="35661"/>
    <cellStyle name="Currency 7 5 4" xfId="35658"/>
    <cellStyle name="Currency 7 6" xfId="5480"/>
    <cellStyle name="Currency 7 6 2" xfId="5481"/>
    <cellStyle name="Currency 7 6 2 2" xfId="5482"/>
    <cellStyle name="Currency 7 6 2 2 2" xfId="35664"/>
    <cellStyle name="Currency 7 6 2 3" xfId="35663"/>
    <cellStyle name="Currency 7 6 3" xfId="5483"/>
    <cellStyle name="Currency 7 6 3 2" xfId="35665"/>
    <cellStyle name="Currency 7 6 4" xfId="35662"/>
    <cellStyle name="Currency 7 7" xfId="5484"/>
    <cellStyle name="Currency 7 7 2" xfId="5485"/>
    <cellStyle name="Currency 7 7 2 2" xfId="5486"/>
    <cellStyle name="Currency 7 7 2 2 2" xfId="35668"/>
    <cellStyle name="Currency 7 7 2 3" xfId="35667"/>
    <cellStyle name="Currency 7 7 3" xfId="5487"/>
    <cellStyle name="Currency 7 7 3 2" xfId="35669"/>
    <cellStyle name="Currency 7 7 4" xfId="35666"/>
    <cellStyle name="Currency 7 8" xfId="5488"/>
    <cellStyle name="Currency 7 8 2" xfId="5489"/>
    <cellStyle name="Currency 7 8 2 2" xfId="5490"/>
    <cellStyle name="Currency 7 8 2 2 2" xfId="35672"/>
    <cellStyle name="Currency 7 8 2 3" xfId="35671"/>
    <cellStyle name="Currency 7 8 3" xfId="5491"/>
    <cellStyle name="Currency 7 8 3 2" xfId="35673"/>
    <cellStyle name="Currency 7 8 4" xfId="35670"/>
    <cellStyle name="Currency 7 9" xfId="5492"/>
    <cellStyle name="Currency 7 9 2" xfId="5493"/>
    <cellStyle name="Currency 7 9 2 2" xfId="5494"/>
    <cellStyle name="Currency 7 9 2 2 2" xfId="35676"/>
    <cellStyle name="Currency 7 9 2 3" xfId="35675"/>
    <cellStyle name="Currency 7 9 3" xfId="5495"/>
    <cellStyle name="Currency 7 9 3 2" xfId="35677"/>
    <cellStyle name="Currency 7 9 4" xfId="35674"/>
    <cellStyle name="Currency 8" xfId="173"/>
    <cellStyle name="Currency 8 2" xfId="5497"/>
    <cellStyle name="Currency 8 2 2" xfId="5498"/>
    <cellStyle name="Currency 8 2 2 2" xfId="5499"/>
    <cellStyle name="Currency 8 2 2 2 2" xfId="35681"/>
    <cellStyle name="Currency 8 2 2 3" xfId="35680"/>
    <cellStyle name="Currency 8 2 3" xfId="5500"/>
    <cellStyle name="Currency 8 2 3 2" xfId="35682"/>
    <cellStyle name="Currency 8 2 4" xfId="35679"/>
    <cellStyle name="Currency 8 3" xfId="5501"/>
    <cellStyle name="Currency 8 3 2" xfId="5502"/>
    <cellStyle name="Currency 8 3 2 2" xfId="5503"/>
    <cellStyle name="Currency 8 3 2 2 2" xfId="35685"/>
    <cellStyle name="Currency 8 3 2 3" xfId="35684"/>
    <cellStyle name="Currency 8 3 3" xfId="5504"/>
    <cellStyle name="Currency 8 3 3 2" xfId="35686"/>
    <cellStyle name="Currency 8 3 4" xfId="35683"/>
    <cellStyle name="Currency 8 4" xfId="5505"/>
    <cellStyle name="Currency 8 4 2" xfId="5506"/>
    <cellStyle name="Currency 8 4 2 2" xfId="5507"/>
    <cellStyle name="Currency 8 4 2 2 2" xfId="35689"/>
    <cellStyle name="Currency 8 4 2 3" xfId="35688"/>
    <cellStyle name="Currency 8 4 3" xfId="5508"/>
    <cellStyle name="Currency 8 4 3 2" xfId="35690"/>
    <cellStyle name="Currency 8 4 4" xfId="35687"/>
    <cellStyle name="Currency 8 5" xfId="5509"/>
    <cellStyle name="Currency 8 5 2" xfId="5510"/>
    <cellStyle name="Currency 8 5 2 2" xfId="35692"/>
    <cellStyle name="Currency 8 5 3" xfId="35691"/>
    <cellStyle name="Currency 8 6" xfId="5511"/>
    <cellStyle name="Currency 8 6 2" xfId="35693"/>
    <cellStyle name="Currency 8 7" xfId="5496"/>
    <cellStyle name="Currency 8 7 2" xfId="35678"/>
    <cellStyle name="Currency 9" xfId="174"/>
    <cellStyle name="Currency 9 2" xfId="5512"/>
    <cellStyle name="Currency 9 2 2" xfId="35694"/>
    <cellStyle name="Currency0" xfId="175"/>
    <cellStyle name="Date" xfId="176"/>
    <cellStyle name="Date Short" xfId="177"/>
    <cellStyle name="Date, Long" xfId="178"/>
    <cellStyle name="Date, Short" xfId="179"/>
    <cellStyle name="DATE_Book1" xfId="180"/>
    <cellStyle name="DateTime" xfId="609"/>
    <cellStyle name="DateTime 2" xfId="30228"/>
    <cellStyle name="DateTime 2 2" xfId="30588"/>
    <cellStyle name="DateTime 2 2 2" xfId="60681"/>
    <cellStyle name="DateTime 2 3" xfId="30603"/>
    <cellStyle name="DateTime 2 3 2" xfId="60696"/>
    <cellStyle name="DateTime 2 4" xfId="30580"/>
    <cellStyle name="DateTime 2 4 2" xfId="60673"/>
    <cellStyle name="DateTime 2 5" xfId="60327"/>
    <cellStyle name="DateTime 3" xfId="30357"/>
    <cellStyle name="DateTime 3 2" xfId="30591"/>
    <cellStyle name="DateTime 3 2 2" xfId="60684"/>
    <cellStyle name="DateTime 3 3" xfId="30607"/>
    <cellStyle name="DateTime 3 3 2" xfId="60700"/>
    <cellStyle name="DateTime 3 4" xfId="30617"/>
    <cellStyle name="DateTime 3 4 2" xfId="60710"/>
    <cellStyle name="DateTime 3 5" xfId="60450"/>
    <cellStyle name="DateTime 4" xfId="30374"/>
    <cellStyle name="DateTime 4 2" xfId="60467"/>
    <cellStyle name="DateTime 5" xfId="30506"/>
    <cellStyle name="DateTime 5 2" xfId="60599"/>
    <cellStyle name="DateTime 6" xfId="30486"/>
    <cellStyle name="DateTime 6 2" xfId="60579"/>
    <cellStyle name="DateTime 7" xfId="30844"/>
    <cellStyle name="Davidl" xfId="181"/>
    <cellStyle name="Dean's number format" xfId="182"/>
    <cellStyle name="DELTA" xfId="183"/>
    <cellStyle name="Dia" xfId="184"/>
    <cellStyle name="Dollars" xfId="185"/>
    <cellStyle name="Dollars K" xfId="186"/>
    <cellStyle name="Dollars M" xfId="187"/>
    <cellStyle name="Empty_Cell" xfId="188"/>
    <cellStyle name="Encabez1" xfId="189"/>
    <cellStyle name="Encabez2" xfId="190"/>
    <cellStyle name="Enter Currency (0)" xfId="191"/>
    <cellStyle name="Enter Currency (2)" xfId="192"/>
    <cellStyle name="Enter Units (0)" xfId="193"/>
    <cellStyle name="Enter Units (1)" xfId="194"/>
    <cellStyle name="Enter Units (2)" xfId="195"/>
    <cellStyle name="Error" xfId="196"/>
    <cellStyle name="Explanatory Text" xfId="17" builtinId="53" customBuiltin="1"/>
    <cellStyle name="Explanatory Text 2" xfId="197"/>
    <cellStyle name="F2" xfId="198"/>
    <cellStyle name="F3" xfId="199"/>
    <cellStyle name="F4" xfId="200"/>
    <cellStyle name="F5" xfId="201"/>
    <cellStyle name="F6" xfId="202"/>
    <cellStyle name="F7" xfId="203"/>
    <cellStyle name="F8" xfId="204"/>
    <cellStyle name="Fijo" xfId="205"/>
    <cellStyle name="Fill" xfId="206"/>
    <cellStyle name="Financiero" xfId="207"/>
    <cellStyle name="Fixed" xfId="208"/>
    <cellStyle name="Flag" xfId="209"/>
    <cellStyle name="Flag 2" xfId="210"/>
    <cellStyle name="Flag 2 2" xfId="211"/>
    <cellStyle name="Flag 2 2 2" xfId="523"/>
    <cellStyle name="Flag 2 2 2 2" xfId="30764"/>
    <cellStyle name="Flag 2 2 3" xfId="30388"/>
    <cellStyle name="Flag 2 2 3 2" xfId="60481"/>
    <cellStyle name="Flag 2 3" xfId="524"/>
    <cellStyle name="Flag 2 3 2" xfId="30765"/>
    <cellStyle name="Flag 2 4" xfId="30387"/>
    <cellStyle name="Flag 2 4 2" xfId="60480"/>
    <cellStyle name="Flag 3" xfId="212"/>
    <cellStyle name="Flag 3 2" xfId="522"/>
    <cellStyle name="Flag 3 2 2" xfId="30763"/>
    <cellStyle name="Flag 3 3" xfId="30389"/>
    <cellStyle name="Flag 3 3 2" xfId="60482"/>
    <cellStyle name="Flag 4" xfId="525"/>
    <cellStyle name="Flag 4 2" xfId="30766"/>
    <cellStyle name="Flag 5" xfId="30386"/>
    <cellStyle name="Flag 5 2" xfId="60479"/>
    <cellStyle name="Formula" xfId="213"/>
    <cellStyle name="Formula 2" xfId="214"/>
    <cellStyle name="FormulaOR" xfId="608"/>
    <cellStyle name="FormulaOR 2" xfId="30227"/>
    <cellStyle name="FormulaOR 2 2" xfId="30587"/>
    <cellStyle name="FormulaOR 2 2 2" xfId="60680"/>
    <cellStyle name="FormulaOR 2 3" xfId="30602"/>
    <cellStyle name="FormulaOR 2 3 2" xfId="60695"/>
    <cellStyle name="FormulaOR 2 4" xfId="561"/>
    <cellStyle name="FormulaOR 2 4 2" xfId="30802"/>
    <cellStyle name="FormulaOR 2 5" xfId="60326"/>
    <cellStyle name="FormulaOR 3" xfId="30358"/>
    <cellStyle name="FormulaOR 3 2" xfId="30592"/>
    <cellStyle name="FormulaOR 3 2 2" xfId="60685"/>
    <cellStyle name="FormulaOR 3 3" xfId="30608"/>
    <cellStyle name="FormulaOR 3 3 2" xfId="60701"/>
    <cellStyle name="FormulaOR 3 4" xfId="30618"/>
    <cellStyle name="FormulaOR 3 4 2" xfId="60711"/>
    <cellStyle name="FormulaOR 3 5" xfId="60451"/>
    <cellStyle name="FormulaOR 4" xfId="30373"/>
    <cellStyle name="FormulaOR 4 2" xfId="60466"/>
    <cellStyle name="FormulaOR 5" xfId="30507"/>
    <cellStyle name="FormulaOR 5 2" xfId="60600"/>
    <cellStyle name="FormulaOR 6" xfId="30485"/>
    <cellStyle name="FormulaOR 6 2" xfId="60578"/>
    <cellStyle name="FormulaOR 7" xfId="30843"/>
    <cellStyle name="Formulas" xfId="215"/>
    <cellStyle name="Good" xfId="8" builtinId="26" customBuiltin="1"/>
    <cellStyle name="Good 2" xfId="216"/>
    <cellStyle name="Grid" xfId="217"/>
    <cellStyle name="Grid 2" xfId="218"/>
    <cellStyle name="Grid 2 2" xfId="219"/>
    <cellStyle name="Grid 2 2 2" xfId="519"/>
    <cellStyle name="Grid 2 2 2 2" xfId="30760"/>
    <cellStyle name="Grid 2 2 3" xfId="30393"/>
    <cellStyle name="Grid 2 2 3 2" xfId="60486"/>
    <cellStyle name="Grid 2 3" xfId="520"/>
    <cellStyle name="Grid 2 3 2" xfId="30761"/>
    <cellStyle name="Grid 2 4" xfId="30392"/>
    <cellStyle name="Grid 2 4 2" xfId="60485"/>
    <cellStyle name="Grid 3" xfId="220"/>
    <cellStyle name="Grid 3 2" xfId="221"/>
    <cellStyle name="Grid 3 2 2" xfId="567"/>
    <cellStyle name="Grid 3 2 2 2" xfId="30808"/>
    <cellStyle name="Grid 3 2 3" xfId="30395"/>
    <cellStyle name="Grid 3 2 3 2" xfId="60488"/>
    <cellStyle name="Grid 3 3" xfId="518"/>
    <cellStyle name="Grid 3 3 2" xfId="30759"/>
    <cellStyle name="Grid 3 4" xfId="30394"/>
    <cellStyle name="Grid 3 4 2" xfId="60487"/>
    <cellStyle name="Grid 4" xfId="222"/>
    <cellStyle name="Grid 4 2" xfId="517"/>
    <cellStyle name="Grid 4 2 2" xfId="30758"/>
    <cellStyle name="Grid 4 3" xfId="30396"/>
    <cellStyle name="Grid 4 3 2" xfId="60489"/>
    <cellStyle name="Grid 5" xfId="521"/>
    <cellStyle name="Grid 5 2" xfId="30762"/>
    <cellStyle name="Grid 6" xfId="30391"/>
    <cellStyle name="Grid 6 2" xfId="60484"/>
    <cellStyle name="GY" xfId="223"/>
    <cellStyle name="Header1" xfId="45"/>
    <cellStyle name="Header1 2" xfId="224"/>
    <cellStyle name="Header2" xfId="225"/>
    <cellStyle name="Header2 2" xfId="226"/>
    <cellStyle name="Header2 2 2" xfId="227"/>
    <cellStyle name="Header2 2 2 2" xfId="228"/>
    <cellStyle name="Header2 2 2 2 2" xfId="566"/>
    <cellStyle name="Header2 2 2 2 2 2" xfId="30807"/>
    <cellStyle name="Header2 2 2 2 3" xfId="30576"/>
    <cellStyle name="Header2 2 2 2 3 2" xfId="60669"/>
    <cellStyle name="Header2 2 2 2 4" xfId="30399"/>
    <cellStyle name="Header2 2 2 2 4 2" xfId="60492"/>
    <cellStyle name="Header2 2 2 3" xfId="516"/>
    <cellStyle name="Header2 2 2 3 2" xfId="30757"/>
    <cellStyle name="Header2 2 2 4" xfId="30577"/>
    <cellStyle name="Header2 2 2 4 2" xfId="60670"/>
    <cellStyle name="Header2 2 2 5" xfId="30398"/>
    <cellStyle name="Header2 2 2 5 2" xfId="60491"/>
    <cellStyle name="Header2 2 3" xfId="229"/>
    <cellStyle name="Header2 2 3 2" xfId="230"/>
    <cellStyle name="Header2 2 3 2 2" xfId="565"/>
    <cellStyle name="Header2 2 3 2 2 2" xfId="30806"/>
    <cellStyle name="Header2 2 3 2 3" xfId="30574"/>
    <cellStyle name="Header2 2 3 2 3 2" xfId="60667"/>
    <cellStyle name="Header2 2 3 2 4" xfId="30401"/>
    <cellStyle name="Header2 2 3 2 4 2" xfId="60494"/>
    <cellStyle name="Header2 2 3 3" xfId="515"/>
    <cellStyle name="Header2 2 3 3 2" xfId="30756"/>
    <cellStyle name="Header2 2 3 4" xfId="30575"/>
    <cellStyle name="Header2 2 3 4 2" xfId="60668"/>
    <cellStyle name="Header2 2 3 5" xfId="30400"/>
    <cellStyle name="Header2 2 3 5 2" xfId="60493"/>
    <cellStyle name="Header2 2 4" xfId="231"/>
    <cellStyle name="Header2 2 4 2" xfId="232"/>
    <cellStyle name="Header2 2 4 2 2" xfId="564"/>
    <cellStyle name="Header2 2 4 2 2 2" xfId="30805"/>
    <cellStyle name="Header2 2 4 2 3" xfId="30572"/>
    <cellStyle name="Header2 2 4 2 3 2" xfId="60665"/>
    <cellStyle name="Header2 2 4 2 4" xfId="30403"/>
    <cellStyle name="Header2 2 4 2 4 2" xfId="60496"/>
    <cellStyle name="Header2 2 4 3" xfId="514"/>
    <cellStyle name="Header2 2 4 3 2" xfId="30755"/>
    <cellStyle name="Header2 2 4 4" xfId="30573"/>
    <cellStyle name="Header2 2 4 4 2" xfId="60666"/>
    <cellStyle name="Header2 2 4 5" xfId="30402"/>
    <cellStyle name="Header2 2 4 5 2" xfId="60495"/>
    <cellStyle name="Header2 2 5" xfId="233"/>
    <cellStyle name="Header2 2 5 2" xfId="513"/>
    <cellStyle name="Header2 2 5 2 2" xfId="30754"/>
    <cellStyle name="Header2 2 5 3" xfId="30571"/>
    <cellStyle name="Header2 2 5 3 2" xfId="60664"/>
    <cellStyle name="Header2 2 5 4" xfId="30390"/>
    <cellStyle name="Header2 2 5 4 2" xfId="60483"/>
    <cellStyle name="Header2 2 6" xfId="445"/>
    <cellStyle name="Header2 2 6 2" xfId="30686"/>
    <cellStyle name="Header2 2 7" xfId="30578"/>
    <cellStyle name="Header2 2 7 2" xfId="60671"/>
    <cellStyle name="Header2 2 8" xfId="30397"/>
    <cellStyle name="Header2 2 8 2" xfId="60490"/>
    <cellStyle name="Header3" xfId="234"/>
    <cellStyle name="Heading 1" xfId="4" builtinId="16" customBuiltin="1"/>
    <cellStyle name="Heading 1 2" xfId="235"/>
    <cellStyle name="Heading 2" xfId="5" builtinId="17" customBuiltin="1"/>
    <cellStyle name="Heading 2 2" xfId="236"/>
    <cellStyle name="Heading 3" xfId="6" builtinId="18" customBuiltin="1"/>
    <cellStyle name="Heading 3 2" xfId="237"/>
    <cellStyle name="Heading 3 2 2" xfId="5513"/>
    <cellStyle name="Heading 4" xfId="7" builtinId="19" customBuiltin="1"/>
    <cellStyle name="Heading 4 2" xfId="238"/>
    <cellStyle name="Hyperlink 2" xfId="53"/>
    <cellStyle name="Hyperlink 2 2" xfId="615"/>
    <cellStyle name="Hyperlink 2 2 2" xfId="5514"/>
    <cellStyle name="Hyperlink 2 3" xfId="621"/>
    <cellStyle name="Hyperlink 2 3 2" xfId="5515"/>
    <cellStyle name="Hyperlink 2 4" xfId="5516"/>
    <cellStyle name="Hyperlink 2 5" xfId="5517"/>
    <cellStyle name="Hyperlink 2 6" xfId="5518"/>
    <cellStyle name="Hyperlink 2 6 2" xfId="5519"/>
    <cellStyle name="Hyperlink 2 6 2 2" xfId="5520"/>
    <cellStyle name="Hyperlink 2 6 2 3" xfId="5521"/>
    <cellStyle name="Hyperlink 2 6 2 3 2" xfId="5522"/>
    <cellStyle name="Hyperlink 2 7" xfId="5523"/>
    <cellStyle name="Hyperlink 2 7 2" xfId="5524"/>
    <cellStyle name="Hyperlink 2 7 3" xfId="5525"/>
    <cellStyle name="Hyperlink 2 7 3 2" xfId="5526"/>
    <cellStyle name="Hyperlink 2 8" xfId="5527"/>
    <cellStyle name="Hyperlink 3" xfId="239"/>
    <cellStyle name="Hyperlink 3 2" xfId="622"/>
    <cellStyle name="Hyperlink 4" xfId="240"/>
    <cellStyle name="Hyperlink 4 2" xfId="5528"/>
    <cellStyle name="Index" xfId="241"/>
    <cellStyle name="Info" xfId="242"/>
    <cellStyle name="Input" xfId="11" builtinId="20" customBuiltin="1"/>
    <cellStyle name="Input 2" xfId="243"/>
    <cellStyle name="Input 2 2" xfId="244"/>
    <cellStyle name="Input 2 2 2" xfId="245"/>
    <cellStyle name="Input 2 2 2 2" xfId="510"/>
    <cellStyle name="Input 2 2 2 2 2" xfId="30751"/>
    <cellStyle name="Input 2 2 2 3" xfId="30406"/>
    <cellStyle name="Input 2 2 2 3 2" xfId="60499"/>
    <cellStyle name="Input 2 2 3" xfId="511"/>
    <cellStyle name="Input 2 2 3 2" xfId="30752"/>
    <cellStyle name="Input 2 2 4" xfId="30405"/>
    <cellStyle name="Input 2 2 4 2" xfId="60498"/>
    <cellStyle name="Input 2 3" xfId="246"/>
    <cellStyle name="Input 2 3 2" xfId="247"/>
    <cellStyle name="Input 2 3 2 2" xfId="509"/>
    <cellStyle name="Input 2 3 2 2 2" xfId="30750"/>
    <cellStyle name="Input 2 3 2 3" xfId="30408"/>
    <cellStyle name="Input 2 3 2 3 2" xfId="60501"/>
    <cellStyle name="Input 2 3 3" xfId="440"/>
    <cellStyle name="Input 2 3 3 2" xfId="30681"/>
    <cellStyle name="Input 2 3 4" xfId="30407"/>
    <cellStyle name="Input 2 3 4 2" xfId="60500"/>
    <cellStyle name="Input 2 4" xfId="248"/>
    <cellStyle name="Input 2 4 2" xfId="508"/>
    <cellStyle name="Input 2 4 2 2" xfId="30749"/>
    <cellStyle name="Input 2 4 3" xfId="30409"/>
    <cellStyle name="Input 2 4 3 2" xfId="60502"/>
    <cellStyle name="Input 2 5" xfId="5529"/>
    <cellStyle name="Input 2 5 2" xfId="30494"/>
    <cellStyle name="Input 2 5 2 2" xfId="60587"/>
    <cellStyle name="Input 2 5 3" xfId="30495"/>
    <cellStyle name="Input 2 5 3 2" xfId="60588"/>
    <cellStyle name="Input 2 6" xfId="512"/>
    <cellStyle name="Input 2 6 2" xfId="30753"/>
    <cellStyle name="Input 2 7" xfId="30404"/>
    <cellStyle name="Input 2 7 2" xfId="60497"/>
    <cellStyle name="Input 3" xfId="249"/>
    <cellStyle name="Input 3 2" xfId="250"/>
    <cellStyle name="Input 3 2 2" xfId="251"/>
    <cellStyle name="Input 3 2 2 2" xfId="505"/>
    <cellStyle name="Input 3 2 2 2 2" xfId="30746"/>
    <cellStyle name="Input 3 2 2 3" xfId="30412"/>
    <cellStyle name="Input 3 2 2 3 2" xfId="60505"/>
    <cellStyle name="Input 3 2 3" xfId="506"/>
    <cellStyle name="Input 3 2 3 2" xfId="30747"/>
    <cellStyle name="Input 3 2 4" xfId="30411"/>
    <cellStyle name="Input 3 2 4 2" xfId="60504"/>
    <cellStyle name="Input 3 3" xfId="252"/>
    <cellStyle name="Input 3 3 2" xfId="504"/>
    <cellStyle name="Input 3 3 2 2" xfId="30745"/>
    <cellStyle name="Input 3 3 3" xfId="30413"/>
    <cellStyle name="Input 3 3 3 2" xfId="60506"/>
    <cellStyle name="Input 3 4" xfId="507"/>
    <cellStyle name="Input 3 4 2" xfId="30748"/>
    <cellStyle name="Input 3 5" xfId="30410"/>
    <cellStyle name="Input 3 5 2" xfId="60503"/>
    <cellStyle name="Input 4" xfId="253"/>
    <cellStyle name="Input 4 2" xfId="503"/>
    <cellStyle name="Input 4 2 2" xfId="30744"/>
    <cellStyle name="Input 4 3" xfId="30414"/>
    <cellStyle name="Input 4 3 2" xfId="60507"/>
    <cellStyle name="Input Cell" xfId="254"/>
    <cellStyle name="InputCurr" xfId="607"/>
    <cellStyle name="InputCurr 2" xfId="30226"/>
    <cellStyle name="InputCurr 2 2" xfId="30586"/>
    <cellStyle name="InputCurr 2 2 2" xfId="60679"/>
    <cellStyle name="InputCurr 2 3" xfId="30601"/>
    <cellStyle name="InputCurr 2 3 2" xfId="60694"/>
    <cellStyle name="InputCurr 2 4" xfId="30605"/>
    <cellStyle name="InputCurr 2 4 2" xfId="60698"/>
    <cellStyle name="InputCurr 2 5" xfId="60325"/>
    <cellStyle name="InputCurr 3" xfId="30359"/>
    <cellStyle name="InputCurr 3 2" xfId="30593"/>
    <cellStyle name="InputCurr 3 2 2" xfId="60686"/>
    <cellStyle name="InputCurr 3 3" xfId="30609"/>
    <cellStyle name="InputCurr 3 3 2" xfId="60702"/>
    <cellStyle name="InputCurr 3 4" xfId="30619"/>
    <cellStyle name="InputCurr 3 4 2" xfId="60712"/>
    <cellStyle name="InputCurr 3 5" xfId="60452"/>
    <cellStyle name="InputCurr 4" xfId="30372"/>
    <cellStyle name="InputCurr 4 2" xfId="60465"/>
    <cellStyle name="InputCurr 5" xfId="30508"/>
    <cellStyle name="InputCurr 5 2" xfId="60601"/>
    <cellStyle name="InputCurr 6" xfId="30484"/>
    <cellStyle name="InputCurr 6 2" xfId="60577"/>
    <cellStyle name="InputCurr 7" xfId="30842"/>
    <cellStyle name="InputNum" xfId="606"/>
    <cellStyle name="InputNum 2" xfId="30225"/>
    <cellStyle name="InputNum 2 2" xfId="30585"/>
    <cellStyle name="InputNum 2 2 2" xfId="60678"/>
    <cellStyle name="InputNum 2 3" xfId="30600"/>
    <cellStyle name="InputNum 2 3 2" xfId="60693"/>
    <cellStyle name="InputNum 2 4" xfId="30516"/>
    <cellStyle name="InputNum 2 4 2" xfId="60609"/>
    <cellStyle name="InputNum 2 5" xfId="60324"/>
    <cellStyle name="InputNum 3" xfId="30360"/>
    <cellStyle name="InputNum 3 2" xfId="30594"/>
    <cellStyle name="InputNum 3 2 2" xfId="60687"/>
    <cellStyle name="InputNum 3 3" xfId="30610"/>
    <cellStyle name="InputNum 3 3 2" xfId="60703"/>
    <cellStyle name="InputNum 3 4" xfId="30620"/>
    <cellStyle name="InputNum 3 4 2" xfId="60713"/>
    <cellStyle name="InputNum 3 5" xfId="60453"/>
    <cellStyle name="InputNum 4" xfId="30371"/>
    <cellStyle name="InputNum 4 2" xfId="60464"/>
    <cellStyle name="InputNum 5" xfId="30509"/>
    <cellStyle name="InputNum 5 2" xfId="60602"/>
    <cellStyle name="InputNum 6" xfId="30483"/>
    <cellStyle name="InputNum 6 2" xfId="60576"/>
    <cellStyle name="InputNum 7" xfId="30841"/>
    <cellStyle name="InputPercnt" xfId="605"/>
    <cellStyle name="InputPercnt 2" xfId="30224"/>
    <cellStyle name="InputPercnt 2 2" xfId="30584"/>
    <cellStyle name="InputPercnt 2 2 2" xfId="60677"/>
    <cellStyle name="InputPercnt 2 3" xfId="563"/>
    <cellStyle name="InputPercnt 2 3 2" xfId="30804"/>
    <cellStyle name="InputPercnt 2 4" xfId="30579"/>
    <cellStyle name="InputPercnt 2 4 2" xfId="60672"/>
    <cellStyle name="InputPercnt 2 5" xfId="60323"/>
    <cellStyle name="InputPercnt 3" xfId="30361"/>
    <cellStyle name="InputPercnt 3 2" xfId="30595"/>
    <cellStyle name="InputPercnt 3 2 2" xfId="60688"/>
    <cellStyle name="InputPercnt 3 3" xfId="30611"/>
    <cellStyle name="InputPercnt 3 3 2" xfId="60704"/>
    <cellStyle name="InputPercnt 3 4" xfId="30621"/>
    <cellStyle name="InputPercnt 3 4 2" xfId="60714"/>
    <cellStyle name="InputPercnt 3 5" xfId="60454"/>
    <cellStyle name="InputPercnt 4" xfId="30370"/>
    <cellStyle name="InputPercnt 4 2" xfId="60463"/>
    <cellStyle name="InputPercnt 5" xfId="30510"/>
    <cellStyle name="InputPercnt 5 2" xfId="60603"/>
    <cellStyle name="InputPercnt 6" xfId="30482"/>
    <cellStyle name="InputPercnt 6 2" xfId="60575"/>
    <cellStyle name="InputPercnt 7" xfId="30840"/>
    <cellStyle name="Inputs_Divider" xfId="255"/>
    <cellStyle name="InputTXT" xfId="604"/>
    <cellStyle name="InputTXT 2" xfId="30223"/>
    <cellStyle name="InputTXT 2 2" xfId="30583"/>
    <cellStyle name="InputTXT 2 2 2" xfId="60676"/>
    <cellStyle name="InputTXT 2 3" xfId="562"/>
    <cellStyle name="InputTXT 2 3 2" xfId="30803"/>
    <cellStyle name="InputTXT 2 4" xfId="30590"/>
    <cellStyle name="InputTXT 2 4 2" xfId="60683"/>
    <cellStyle name="InputTXT 2 5" xfId="60322"/>
    <cellStyle name="InputTXT 3" xfId="30362"/>
    <cellStyle name="InputTXT 3 2" xfId="30596"/>
    <cellStyle name="InputTXT 3 2 2" xfId="60689"/>
    <cellStyle name="InputTXT 3 3" xfId="30612"/>
    <cellStyle name="InputTXT 3 3 2" xfId="60705"/>
    <cellStyle name="InputTXT 3 4" xfId="30622"/>
    <cellStyle name="InputTXT 3 4 2" xfId="60715"/>
    <cellStyle name="InputTXT 3 5" xfId="60455"/>
    <cellStyle name="InputTXT 4" xfId="30369"/>
    <cellStyle name="InputTXT 4 2" xfId="60462"/>
    <cellStyle name="InputTXT 5" xfId="30511"/>
    <cellStyle name="InputTXT 5 2" xfId="60604"/>
    <cellStyle name="InputTXT 6" xfId="30481"/>
    <cellStyle name="InputTXT 6 2" xfId="60574"/>
    <cellStyle name="InputTXT 7" xfId="30839"/>
    <cellStyle name="InSheet" xfId="256"/>
    <cellStyle name="InSheet 2" xfId="502"/>
    <cellStyle name="InSheet 2 2" xfId="30743"/>
    <cellStyle name="InSheet 3" xfId="30570"/>
    <cellStyle name="InSheet 3 2" xfId="60663"/>
    <cellStyle name="InSheet 4" xfId="30415"/>
    <cellStyle name="InSheet 4 2" xfId="60508"/>
    <cellStyle name="Interface" xfId="257"/>
    <cellStyle name="Interface 2" xfId="258"/>
    <cellStyle name="Interface 2 2" xfId="500"/>
    <cellStyle name="Interface 2 2 2" xfId="30741"/>
    <cellStyle name="Interface 2 3" xfId="30417"/>
    <cellStyle name="Interface 2 3 2" xfId="60510"/>
    <cellStyle name="Interface 3" xfId="501"/>
    <cellStyle name="Interface 3 2" xfId="30742"/>
    <cellStyle name="Interface 4" xfId="30416"/>
    <cellStyle name="Interface 4 2" xfId="60509"/>
    <cellStyle name="Line_ClosingBal" xfId="259"/>
    <cellStyle name="Link Currency (0)" xfId="260"/>
    <cellStyle name="Link Currency (2)" xfId="261"/>
    <cellStyle name="Link from Sheet" xfId="262"/>
    <cellStyle name="Link from Wkbk" xfId="263"/>
    <cellStyle name="Link Units (0)" xfId="264"/>
    <cellStyle name="Link Units (1)" xfId="265"/>
    <cellStyle name="Link Units (2)" xfId="266"/>
    <cellStyle name="Linked Cell" xfId="14" builtinId="24" customBuiltin="1"/>
    <cellStyle name="Linked Cell 2" xfId="267"/>
    <cellStyle name="LockedStyle" xfId="268"/>
    <cellStyle name="MB.SuppData" xfId="269"/>
    <cellStyle name="MB.SuppData 2" xfId="270"/>
    <cellStyle name="MB.SuppData 2 2" xfId="271"/>
    <cellStyle name="MB.SuppData 2 2 2" xfId="497"/>
    <cellStyle name="MB.SuppData 2 2 2 2" xfId="30738"/>
    <cellStyle name="MB.SuppData 2 2 3" xfId="30567"/>
    <cellStyle name="MB.SuppData 2 2 3 2" xfId="60660"/>
    <cellStyle name="MB.SuppData 2 2 4" xfId="30420"/>
    <cellStyle name="MB.SuppData 2 2 4 2" xfId="60513"/>
    <cellStyle name="MB.SuppData 2 3" xfId="272"/>
    <cellStyle name="MB.SuppData 2 3 2" xfId="496"/>
    <cellStyle name="MB.SuppData 2 3 2 2" xfId="30737"/>
    <cellStyle name="MB.SuppData 2 3 3" xfId="30566"/>
    <cellStyle name="MB.SuppData 2 3 3 2" xfId="60659"/>
    <cellStyle name="MB.SuppData 2 3 4" xfId="30421"/>
    <cellStyle name="MB.SuppData 2 3 4 2" xfId="60514"/>
    <cellStyle name="MB.SuppData 2 4" xfId="498"/>
    <cellStyle name="MB.SuppData 2 4 2" xfId="30739"/>
    <cellStyle name="MB.SuppData 2 5" xfId="30568"/>
    <cellStyle name="MB.SuppData 2 5 2" xfId="60661"/>
    <cellStyle name="MB.SuppData 2 6" xfId="30419"/>
    <cellStyle name="MB.SuppData 2 6 2" xfId="60512"/>
    <cellStyle name="MB.SuppData 3" xfId="273"/>
    <cellStyle name="MB.SuppData 3 2" xfId="495"/>
    <cellStyle name="MB.SuppData 3 2 2" xfId="30736"/>
    <cellStyle name="MB.SuppData 3 3" xfId="30565"/>
    <cellStyle name="MB.SuppData 3 3 2" xfId="60658"/>
    <cellStyle name="MB.SuppData 3 4" xfId="30422"/>
    <cellStyle name="MB.SuppData 3 4 2" xfId="60515"/>
    <cellStyle name="MB.SuppData 4" xfId="499"/>
    <cellStyle name="MB.SuppData 4 2" xfId="30740"/>
    <cellStyle name="MB.SuppData 5" xfId="30569"/>
    <cellStyle name="MB.SuppData 5 2" xfId="60662"/>
    <cellStyle name="MB.SuppData 6" xfId="30418"/>
    <cellStyle name="MB.SuppData 6 2" xfId="60511"/>
    <cellStyle name="Millares [0]_10 AVERIAS MASIVAS + ANT" xfId="274"/>
    <cellStyle name="MissingData" xfId="603"/>
    <cellStyle name="Model_Start" xfId="275"/>
    <cellStyle name="Moneda [0]_phases" xfId="276"/>
    <cellStyle name="Moneda_phases" xfId="277"/>
    <cellStyle name="Month" xfId="278"/>
    <cellStyle name="MPHeading" xfId="279"/>
    <cellStyle name="Neutral" xfId="10" builtinId="28" customBuiltin="1"/>
    <cellStyle name="Neutral 2" xfId="280"/>
    <cellStyle name="Nominal $" xfId="281"/>
    <cellStyle name="Normal" xfId="0" builtinId="0" customBuiltin="1"/>
    <cellStyle name="Normal - Style1" xfId="282"/>
    <cellStyle name="Normal 10" xfId="283"/>
    <cellStyle name="Normal 10 2" xfId="5530"/>
    <cellStyle name="Normal 10 3" xfId="5531"/>
    <cellStyle name="Normal 10 3 2" xfId="5532"/>
    <cellStyle name="Normal 10 3 2 2" xfId="5533"/>
    <cellStyle name="Normal 10 3 2 3" xfId="5534"/>
    <cellStyle name="Normal 10 3 2 3 2" xfId="5535"/>
    <cellStyle name="Normal 10 3 2 4" xfId="5536"/>
    <cellStyle name="Normal 10 3 2 5" xfId="30138"/>
    <cellStyle name="Normal 10 4" xfId="5537"/>
    <cellStyle name="Normal 10 4 2" xfId="5538"/>
    <cellStyle name="Normal 10 4 3" xfId="5539"/>
    <cellStyle name="Normal 10 4 3 2" xfId="5540"/>
    <cellStyle name="Normal 11" xfId="46"/>
    <cellStyle name="Normal 11 2" xfId="30627"/>
    <cellStyle name="Normal 12" xfId="284"/>
    <cellStyle name="Normal 12 10" xfId="5542"/>
    <cellStyle name="Normal 12 10 2" xfId="5543"/>
    <cellStyle name="Normal 12 10 2 2" xfId="5544"/>
    <cellStyle name="Normal 12 10 2 2 2" xfId="35698"/>
    <cellStyle name="Normal 12 10 2 3" xfId="35697"/>
    <cellStyle name="Normal 12 10 3" xfId="5545"/>
    <cellStyle name="Normal 12 10 3 2" xfId="35699"/>
    <cellStyle name="Normal 12 10 4" xfId="35696"/>
    <cellStyle name="Normal 12 11" xfId="5546"/>
    <cellStyle name="Normal 12 11 2" xfId="5547"/>
    <cellStyle name="Normal 12 11 2 2" xfId="35701"/>
    <cellStyle name="Normal 12 11 3" xfId="35700"/>
    <cellStyle name="Normal 12 12" xfId="5548"/>
    <cellStyle name="Normal 12 12 2" xfId="35702"/>
    <cellStyle name="Normal 12 13" xfId="5541"/>
    <cellStyle name="Normal 12 13 2" xfId="35695"/>
    <cellStyle name="Normal 12 14" xfId="30348"/>
    <cellStyle name="Normal 12 14 2" xfId="60441"/>
    <cellStyle name="Normal 12 2" xfId="624"/>
    <cellStyle name="Normal 12 2 2" xfId="5550"/>
    <cellStyle name="Normal 12 2 2 2" xfId="5551"/>
    <cellStyle name="Normal 12 2 2 2 2" xfId="5552"/>
    <cellStyle name="Normal 12 2 2 2 2 2" xfId="35706"/>
    <cellStyle name="Normal 12 2 2 2 3" xfId="35705"/>
    <cellStyle name="Normal 12 2 2 3" xfId="5553"/>
    <cellStyle name="Normal 12 2 2 3 2" xfId="35707"/>
    <cellStyle name="Normal 12 2 2 4" xfId="35704"/>
    <cellStyle name="Normal 12 2 3" xfId="5554"/>
    <cellStyle name="Normal 12 2 3 2" xfId="5555"/>
    <cellStyle name="Normal 12 2 3 2 2" xfId="5556"/>
    <cellStyle name="Normal 12 2 3 2 2 2" xfId="35710"/>
    <cellStyle name="Normal 12 2 3 2 3" xfId="35709"/>
    <cellStyle name="Normal 12 2 3 3" xfId="5557"/>
    <cellStyle name="Normal 12 2 3 3 2" xfId="35711"/>
    <cellStyle name="Normal 12 2 3 4" xfId="35708"/>
    <cellStyle name="Normal 12 2 4" xfId="5558"/>
    <cellStyle name="Normal 12 2 4 2" xfId="5559"/>
    <cellStyle name="Normal 12 2 4 2 2" xfId="5560"/>
    <cellStyle name="Normal 12 2 4 2 2 2" xfId="35714"/>
    <cellStyle name="Normal 12 2 4 2 3" xfId="35713"/>
    <cellStyle name="Normal 12 2 4 3" xfId="5561"/>
    <cellStyle name="Normal 12 2 4 3 2" xfId="35715"/>
    <cellStyle name="Normal 12 2 4 4" xfId="35712"/>
    <cellStyle name="Normal 12 2 5" xfId="5562"/>
    <cellStyle name="Normal 12 2 5 2" xfId="5563"/>
    <cellStyle name="Normal 12 2 5 2 2" xfId="35717"/>
    <cellStyle name="Normal 12 2 5 3" xfId="35716"/>
    <cellStyle name="Normal 12 2 6" xfId="5564"/>
    <cellStyle name="Normal 12 2 6 2" xfId="35718"/>
    <cellStyle name="Normal 12 2 7" xfId="5549"/>
    <cellStyle name="Normal 12 2 7 2" xfId="35703"/>
    <cellStyle name="Normal 12 2 8" xfId="30236"/>
    <cellStyle name="Normal 12 2 8 2" xfId="60335"/>
    <cellStyle name="Normal 12 2 9" xfId="30852"/>
    <cellStyle name="Normal 12 3" xfId="5565"/>
    <cellStyle name="Normal 12 3 2" xfId="5566"/>
    <cellStyle name="Normal 12 3 2 2" xfId="5567"/>
    <cellStyle name="Normal 12 3 2 2 2" xfId="5568"/>
    <cellStyle name="Normal 12 3 2 2 2 2" xfId="35722"/>
    <cellStyle name="Normal 12 3 2 2 3" xfId="35721"/>
    <cellStyle name="Normal 12 3 2 3" xfId="5569"/>
    <cellStyle name="Normal 12 3 2 3 2" xfId="35723"/>
    <cellStyle name="Normal 12 3 2 4" xfId="35720"/>
    <cellStyle name="Normal 12 3 3" xfId="5570"/>
    <cellStyle name="Normal 12 3 3 2" xfId="5571"/>
    <cellStyle name="Normal 12 3 3 2 2" xfId="5572"/>
    <cellStyle name="Normal 12 3 3 2 2 2" xfId="35726"/>
    <cellStyle name="Normal 12 3 3 2 3" xfId="35725"/>
    <cellStyle name="Normal 12 3 3 3" xfId="5573"/>
    <cellStyle name="Normal 12 3 3 3 2" xfId="35727"/>
    <cellStyle name="Normal 12 3 3 4" xfId="35724"/>
    <cellStyle name="Normal 12 3 4" xfId="5574"/>
    <cellStyle name="Normal 12 3 4 2" xfId="5575"/>
    <cellStyle name="Normal 12 3 4 2 2" xfId="5576"/>
    <cellStyle name="Normal 12 3 4 2 2 2" xfId="35730"/>
    <cellStyle name="Normal 12 3 4 2 3" xfId="35729"/>
    <cellStyle name="Normal 12 3 4 3" xfId="5577"/>
    <cellStyle name="Normal 12 3 4 3 2" xfId="35731"/>
    <cellStyle name="Normal 12 3 4 4" xfId="35728"/>
    <cellStyle name="Normal 12 3 5" xfId="5578"/>
    <cellStyle name="Normal 12 3 5 2" xfId="5579"/>
    <cellStyle name="Normal 12 3 5 2 2" xfId="35733"/>
    <cellStyle name="Normal 12 3 5 3" xfId="35732"/>
    <cellStyle name="Normal 12 3 6" xfId="5580"/>
    <cellStyle name="Normal 12 3 6 2" xfId="35734"/>
    <cellStyle name="Normal 12 3 7" xfId="35719"/>
    <cellStyle name="Normal 12 4" xfId="5581"/>
    <cellStyle name="Normal 12 4 2" xfId="5582"/>
    <cellStyle name="Normal 12 4 2 2" xfId="5583"/>
    <cellStyle name="Normal 12 4 2 2 2" xfId="5584"/>
    <cellStyle name="Normal 12 4 2 2 2 2" xfId="35738"/>
    <cellStyle name="Normal 12 4 2 2 3" xfId="35737"/>
    <cellStyle name="Normal 12 4 2 3" xfId="5585"/>
    <cellStyle name="Normal 12 4 2 3 2" xfId="35739"/>
    <cellStyle name="Normal 12 4 2 4" xfId="35736"/>
    <cellStyle name="Normal 12 4 3" xfId="5586"/>
    <cellStyle name="Normal 12 4 3 2" xfId="5587"/>
    <cellStyle name="Normal 12 4 3 2 2" xfId="5588"/>
    <cellStyle name="Normal 12 4 3 2 2 2" xfId="35742"/>
    <cellStyle name="Normal 12 4 3 2 3" xfId="35741"/>
    <cellStyle name="Normal 12 4 3 3" xfId="5589"/>
    <cellStyle name="Normal 12 4 3 3 2" xfId="35743"/>
    <cellStyle name="Normal 12 4 3 4" xfId="35740"/>
    <cellStyle name="Normal 12 4 4" xfId="5590"/>
    <cellStyle name="Normal 12 4 4 2" xfId="5591"/>
    <cellStyle name="Normal 12 4 4 2 2" xfId="5592"/>
    <cellStyle name="Normal 12 4 4 2 2 2" xfId="35746"/>
    <cellStyle name="Normal 12 4 4 2 3" xfId="35745"/>
    <cellStyle name="Normal 12 4 4 3" xfId="5593"/>
    <cellStyle name="Normal 12 4 4 3 2" xfId="35747"/>
    <cellStyle name="Normal 12 4 4 4" xfId="35744"/>
    <cellStyle name="Normal 12 4 5" xfId="5594"/>
    <cellStyle name="Normal 12 4 5 2" xfId="5595"/>
    <cellStyle name="Normal 12 4 5 2 2" xfId="35749"/>
    <cellStyle name="Normal 12 4 5 3" xfId="35748"/>
    <cellStyle name="Normal 12 4 6" xfId="5596"/>
    <cellStyle name="Normal 12 4 6 2" xfId="35750"/>
    <cellStyle name="Normal 12 4 7" xfId="35735"/>
    <cellStyle name="Normal 12 5" xfId="5597"/>
    <cellStyle name="Normal 12 5 2" xfId="5598"/>
    <cellStyle name="Normal 12 5 2 2" xfId="5599"/>
    <cellStyle name="Normal 12 5 2 2 2" xfId="5600"/>
    <cellStyle name="Normal 12 5 2 2 2 2" xfId="35754"/>
    <cellStyle name="Normal 12 5 2 2 3" xfId="35753"/>
    <cellStyle name="Normal 12 5 2 3" xfId="5601"/>
    <cellStyle name="Normal 12 5 2 3 2" xfId="35755"/>
    <cellStyle name="Normal 12 5 2 4" xfId="35752"/>
    <cellStyle name="Normal 12 5 3" xfId="5602"/>
    <cellStyle name="Normal 12 5 3 2" xfId="5603"/>
    <cellStyle name="Normal 12 5 3 2 2" xfId="5604"/>
    <cellStyle name="Normal 12 5 3 2 2 2" xfId="35758"/>
    <cellStyle name="Normal 12 5 3 2 3" xfId="35757"/>
    <cellStyle name="Normal 12 5 3 3" xfId="5605"/>
    <cellStyle name="Normal 12 5 3 3 2" xfId="35759"/>
    <cellStyle name="Normal 12 5 3 4" xfId="35756"/>
    <cellStyle name="Normal 12 5 4" xfId="5606"/>
    <cellStyle name="Normal 12 5 4 2" xfId="5607"/>
    <cellStyle name="Normal 12 5 4 2 2" xfId="35761"/>
    <cellStyle name="Normal 12 5 4 3" xfId="35760"/>
    <cellStyle name="Normal 12 5 5" xfId="5608"/>
    <cellStyle name="Normal 12 5 5 2" xfId="35762"/>
    <cellStyle name="Normal 12 5 6" xfId="35751"/>
    <cellStyle name="Normal 12 6" xfId="5609"/>
    <cellStyle name="Normal 12 6 2" xfId="5610"/>
    <cellStyle name="Normal 12 6 2 2" xfId="5611"/>
    <cellStyle name="Normal 12 6 2 2 2" xfId="35765"/>
    <cellStyle name="Normal 12 6 2 3" xfId="35764"/>
    <cellStyle name="Normal 12 6 3" xfId="5612"/>
    <cellStyle name="Normal 12 6 3 2" xfId="35766"/>
    <cellStyle name="Normal 12 6 4" xfId="35763"/>
    <cellStyle name="Normal 12 7" xfId="5613"/>
    <cellStyle name="Normal 12 7 2" xfId="5614"/>
    <cellStyle name="Normal 12 7 2 2" xfId="5615"/>
    <cellStyle name="Normal 12 7 2 2 2" xfId="35769"/>
    <cellStyle name="Normal 12 7 2 3" xfId="35768"/>
    <cellStyle name="Normal 12 7 3" xfId="5616"/>
    <cellStyle name="Normal 12 7 3 2" xfId="35770"/>
    <cellStyle name="Normal 12 7 4" xfId="35767"/>
    <cellStyle name="Normal 12 8" xfId="5617"/>
    <cellStyle name="Normal 12 8 2" xfId="5618"/>
    <cellStyle name="Normal 12 8 2 2" xfId="5619"/>
    <cellStyle name="Normal 12 8 2 2 2" xfId="35773"/>
    <cellStyle name="Normal 12 8 2 3" xfId="35772"/>
    <cellStyle name="Normal 12 8 3" xfId="5620"/>
    <cellStyle name="Normal 12 8 3 2" xfId="35774"/>
    <cellStyle name="Normal 12 8 4" xfId="35771"/>
    <cellStyle name="Normal 12 9" xfId="5621"/>
    <cellStyle name="Normal 12 9 2" xfId="5622"/>
    <cellStyle name="Normal 12 9 2 2" xfId="5623"/>
    <cellStyle name="Normal 12 9 2 2 2" xfId="35777"/>
    <cellStyle name="Normal 12 9 2 3" xfId="35776"/>
    <cellStyle name="Normal 12 9 3" xfId="5624"/>
    <cellStyle name="Normal 12 9 3 2" xfId="35778"/>
    <cellStyle name="Normal 12 9 4" xfId="35775"/>
    <cellStyle name="Normal 13" xfId="285"/>
    <cellStyle name="Normal 13 10" xfId="5626"/>
    <cellStyle name="Normal 13 10 2" xfId="5627"/>
    <cellStyle name="Normal 13 10 2 2" xfId="35781"/>
    <cellStyle name="Normal 13 10 3" xfId="35780"/>
    <cellStyle name="Normal 13 11" xfId="5628"/>
    <cellStyle name="Normal 13 11 2" xfId="35782"/>
    <cellStyle name="Normal 13 12" xfId="5625"/>
    <cellStyle name="Normal 13 12 2" xfId="35779"/>
    <cellStyle name="Normal 13 2" xfId="5629"/>
    <cellStyle name="Normal 13 2 2" xfId="5630"/>
    <cellStyle name="Normal 13 2 2 2" xfId="5631"/>
    <cellStyle name="Normal 13 2 2 2 2" xfId="5632"/>
    <cellStyle name="Normal 13 2 2 2 2 2" xfId="35786"/>
    <cellStyle name="Normal 13 2 2 2 3" xfId="35785"/>
    <cellStyle name="Normal 13 2 2 3" xfId="5633"/>
    <cellStyle name="Normal 13 2 2 3 2" xfId="35787"/>
    <cellStyle name="Normal 13 2 2 4" xfId="35784"/>
    <cellStyle name="Normal 13 2 3" xfId="5634"/>
    <cellStyle name="Normal 13 2 3 2" xfId="5635"/>
    <cellStyle name="Normal 13 2 3 2 2" xfId="5636"/>
    <cellStyle name="Normal 13 2 3 2 2 2" xfId="35790"/>
    <cellStyle name="Normal 13 2 3 2 3" xfId="35789"/>
    <cellStyle name="Normal 13 2 3 3" xfId="5637"/>
    <cellStyle name="Normal 13 2 3 3 2" xfId="35791"/>
    <cellStyle name="Normal 13 2 3 4" xfId="35788"/>
    <cellStyle name="Normal 13 2 4" xfId="5638"/>
    <cellStyle name="Normal 13 2 4 2" xfId="5639"/>
    <cellStyle name="Normal 13 2 4 2 2" xfId="5640"/>
    <cellStyle name="Normal 13 2 4 2 2 2" xfId="35794"/>
    <cellStyle name="Normal 13 2 4 2 3" xfId="35793"/>
    <cellStyle name="Normal 13 2 4 3" xfId="5641"/>
    <cellStyle name="Normal 13 2 4 3 2" xfId="35795"/>
    <cellStyle name="Normal 13 2 4 4" xfId="35792"/>
    <cellStyle name="Normal 13 2 5" xfId="5642"/>
    <cellStyle name="Normal 13 2 5 2" xfId="5643"/>
    <cellStyle name="Normal 13 2 5 2 2" xfId="35797"/>
    <cellStyle name="Normal 13 2 5 3" xfId="35796"/>
    <cellStyle name="Normal 13 2 6" xfId="5644"/>
    <cellStyle name="Normal 13 2 6 2" xfId="35798"/>
    <cellStyle name="Normal 13 2 7" xfId="35783"/>
    <cellStyle name="Normal 13 3" xfId="5645"/>
    <cellStyle name="Normal 13 3 2" xfId="5646"/>
    <cellStyle name="Normal 13 3 2 2" xfId="5647"/>
    <cellStyle name="Normal 13 3 2 2 2" xfId="5648"/>
    <cellStyle name="Normal 13 3 2 2 2 2" xfId="35802"/>
    <cellStyle name="Normal 13 3 2 2 3" xfId="35801"/>
    <cellStyle name="Normal 13 3 2 3" xfId="5649"/>
    <cellStyle name="Normal 13 3 2 3 2" xfId="35803"/>
    <cellStyle name="Normal 13 3 2 4" xfId="35800"/>
    <cellStyle name="Normal 13 3 3" xfId="5650"/>
    <cellStyle name="Normal 13 3 3 2" xfId="5651"/>
    <cellStyle name="Normal 13 3 3 2 2" xfId="5652"/>
    <cellStyle name="Normal 13 3 3 2 2 2" xfId="35806"/>
    <cellStyle name="Normal 13 3 3 2 3" xfId="35805"/>
    <cellStyle name="Normal 13 3 3 3" xfId="5653"/>
    <cellStyle name="Normal 13 3 3 3 2" xfId="35807"/>
    <cellStyle name="Normal 13 3 3 4" xfId="35804"/>
    <cellStyle name="Normal 13 3 4" xfId="5654"/>
    <cellStyle name="Normal 13 3 4 2" xfId="5655"/>
    <cellStyle name="Normal 13 3 4 2 2" xfId="5656"/>
    <cellStyle name="Normal 13 3 4 2 2 2" xfId="35810"/>
    <cellStyle name="Normal 13 3 4 2 3" xfId="35809"/>
    <cellStyle name="Normal 13 3 4 3" xfId="5657"/>
    <cellStyle name="Normal 13 3 4 3 2" xfId="35811"/>
    <cellStyle name="Normal 13 3 4 4" xfId="35808"/>
    <cellStyle name="Normal 13 3 5" xfId="5658"/>
    <cellStyle name="Normal 13 3 5 2" xfId="5659"/>
    <cellStyle name="Normal 13 3 5 2 2" xfId="35813"/>
    <cellStyle name="Normal 13 3 5 3" xfId="35812"/>
    <cellStyle name="Normal 13 3 6" xfId="5660"/>
    <cellStyle name="Normal 13 3 6 2" xfId="35814"/>
    <cellStyle name="Normal 13 3 7" xfId="35799"/>
    <cellStyle name="Normal 13 4" xfId="5661"/>
    <cellStyle name="Normal 13 4 2" xfId="5662"/>
    <cellStyle name="Normal 13 4 2 2" xfId="5663"/>
    <cellStyle name="Normal 13 4 2 2 2" xfId="5664"/>
    <cellStyle name="Normal 13 4 2 2 2 2" xfId="35818"/>
    <cellStyle name="Normal 13 4 2 2 3" xfId="35817"/>
    <cellStyle name="Normal 13 4 2 3" xfId="5665"/>
    <cellStyle name="Normal 13 4 2 3 2" xfId="35819"/>
    <cellStyle name="Normal 13 4 2 4" xfId="35816"/>
    <cellStyle name="Normal 13 4 3" xfId="5666"/>
    <cellStyle name="Normal 13 4 3 2" xfId="5667"/>
    <cellStyle name="Normal 13 4 3 2 2" xfId="5668"/>
    <cellStyle name="Normal 13 4 3 2 2 2" xfId="35822"/>
    <cellStyle name="Normal 13 4 3 2 3" xfId="35821"/>
    <cellStyle name="Normal 13 4 3 3" xfId="5669"/>
    <cellStyle name="Normal 13 4 3 3 2" xfId="35823"/>
    <cellStyle name="Normal 13 4 3 4" xfId="35820"/>
    <cellStyle name="Normal 13 4 4" xfId="5670"/>
    <cellStyle name="Normal 13 4 4 2" xfId="5671"/>
    <cellStyle name="Normal 13 4 4 2 2" xfId="35825"/>
    <cellStyle name="Normal 13 4 4 3" xfId="35824"/>
    <cellStyle name="Normal 13 4 5" xfId="5672"/>
    <cellStyle name="Normal 13 4 5 2" xfId="35826"/>
    <cellStyle name="Normal 13 4 6" xfId="35815"/>
    <cellStyle name="Normal 13 5" xfId="5673"/>
    <cellStyle name="Normal 13 5 2" xfId="5674"/>
    <cellStyle name="Normal 13 5 2 2" xfId="5675"/>
    <cellStyle name="Normal 13 5 2 2 2" xfId="35829"/>
    <cellStyle name="Normal 13 5 2 3" xfId="35828"/>
    <cellStyle name="Normal 13 5 3" xfId="5676"/>
    <cellStyle name="Normal 13 5 3 2" xfId="35830"/>
    <cellStyle name="Normal 13 5 4" xfId="35827"/>
    <cellStyle name="Normal 13 6" xfId="5677"/>
    <cellStyle name="Normal 13 6 2" xfId="5678"/>
    <cellStyle name="Normal 13 6 2 2" xfId="5679"/>
    <cellStyle name="Normal 13 6 2 2 2" xfId="35833"/>
    <cellStyle name="Normal 13 6 2 3" xfId="35832"/>
    <cellStyle name="Normal 13 6 3" xfId="5680"/>
    <cellStyle name="Normal 13 6 3 2" xfId="35834"/>
    <cellStyle name="Normal 13 6 4" xfId="35831"/>
    <cellStyle name="Normal 13 7" xfId="5681"/>
    <cellStyle name="Normal 13 7 2" xfId="5682"/>
    <cellStyle name="Normal 13 7 2 2" xfId="5683"/>
    <cellStyle name="Normal 13 7 2 2 2" xfId="35837"/>
    <cellStyle name="Normal 13 7 2 3" xfId="35836"/>
    <cellStyle name="Normal 13 7 3" xfId="5684"/>
    <cellStyle name="Normal 13 7 3 2" xfId="35838"/>
    <cellStyle name="Normal 13 7 4" xfId="35835"/>
    <cellStyle name="Normal 13 8" xfId="5685"/>
    <cellStyle name="Normal 13 8 2" xfId="5686"/>
    <cellStyle name="Normal 13 8 2 2" xfId="5687"/>
    <cellStyle name="Normal 13 8 2 2 2" xfId="35841"/>
    <cellStyle name="Normal 13 8 2 3" xfId="35840"/>
    <cellStyle name="Normal 13 8 3" xfId="5688"/>
    <cellStyle name="Normal 13 8 3 2" xfId="35842"/>
    <cellStyle name="Normal 13 8 4" xfId="35839"/>
    <cellStyle name="Normal 13 9" xfId="5689"/>
    <cellStyle name="Normal 13 9 2" xfId="5690"/>
    <cellStyle name="Normal 13 9 2 2" xfId="5691"/>
    <cellStyle name="Normal 13 9 2 2 2" xfId="35845"/>
    <cellStyle name="Normal 13 9 2 3" xfId="35844"/>
    <cellStyle name="Normal 13 9 3" xfId="5692"/>
    <cellStyle name="Normal 13 9 3 2" xfId="35846"/>
    <cellStyle name="Normal 13 9 4" xfId="35843"/>
    <cellStyle name="Normal 14" xfId="286"/>
    <cellStyle name="Normal 14 2" xfId="5694"/>
    <cellStyle name="Normal 14 2 2" xfId="5695"/>
    <cellStyle name="Normal 14 2 2 2" xfId="5696"/>
    <cellStyle name="Normal 14 2 2 2 2" xfId="35850"/>
    <cellStyle name="Normal 14 2 2 3" xfId="35849"/>
    <cellStyle name="Normal 14 2 3" xfId="5697"/>
    <cellStyle name="Normal 14 2 3 2" xfId="35851"/>
    <cellStyle name="Normal 14 2 4" xfId="35848"/>
    <cellStyle name="Normal 14 3" xfId="5698"/>
    <cellStyle name="Normal 14 3 2" xfId="5699"/>
    <cellStyle name="Normal 14 3 2 2" xfId="5700"/>
    <cellStyle name="Normal 14 3 2 2 2" xfId="35854"/>
    <cellStyle name="Normal 14 3 2 3" xfId="35853"/>
    <cellStyle name="Normal 14 3 3" xfId="5701"/>
    <cellStyle name="Normal 14 3 3 2" xfId="35855"/>
    <cellStyle name="Normal 14 3 4" xfId="35852"/>
    <cellStyle name="Normal 14 4" xfId="5702"/>
    <cellStyle name="Normal 14 4 2" xfId="5703"/>
    <cellStyle name="Normal 14 4 2 2" xfId="5704"/>
    <cellStyle name="Normal 14 4 2 2 2" xfId="35858"/>
    <cellStyle name="Normal 14 4 2 3" xfId="35857"/>
    <cellStyle name="Normal 14 4 3" xfId="5705"/>
    <cellStyle name="Normal 14 4 3 2" xfId="35859"/>
    <cellStyle name="Normal 14 4 4" xfId="35856"/>
    <cellStyle name="Normal 14 5" xfId="5706"/>
    <cellStyle name="Normal 14 5 2" xfId="5707"/>
    <cellStyle name="Normal 14 5 2 2" xfId="35861"/>
    <cellStyle name="Normal 14 5 3" xfId="35860"/>
    <cellStyle name="Normal 14 6" xfId="5708"/>
    <cellStyle name="Normal 14 6 2" xfId="35862"/>
    <cellStyle name="Normal 14 7" xfId="5693"/>
    <cellStyle name="Normal 14 7 2" xfId="35847"/>
    <cellStyle name="Normal 15" xfId="287"/>
    <cellStyle name="Normal 15 2" xfId="5710"/>
    <cellStyle name="Normal 15 2 2" xfId="5711"/>
    <cellStyle name="Normal 15 2 2 2" xfId="5712"/>
    <cellStyle name="Normal 15 2 2 2 2" xfId="35866"/>
    <cellStyle name="Normal 15 2 2 3" xfId="35865"/>
    <cellStyle name="Normal 15 2 3" xfId="5713"/>
    <cellStyle name="Normal 15 2 3 2" xfId="35867"/>
    <cellStyle name="Normal 15 2 4" xfId="35864"/>
    <cellStyle name="Normal 15 3" xfId="5714"/>
    <cellStyle name="Normal 15 3 2" xfId="5715"/>
    <cellStyle name="Normal 15 3 2 2" xfId="5716"/>
    <cellStyle name="Normal 15 3 2 2 2" xfId="35870"/>
    <cellStyle name="Normal 15 3 2 3" xfId="35869"/>
    <cellStyle name="Normal 15 3 3" xfId="5717"/>
    <cellStyle name="Normal 15 3 3 2" xfId="35871"/>
    <cellStyle name="Normal 15 3 4" xfId="35868"/>
    <cellStyle name="Normal 15 4" xfId="5718"/>
    <cellStyle name="Normal 15 4 2" xfId="5719"/>
    <cellStyle name="Normal 15 4 2 2" xfId="5720"/>
    <cellStyle name="Normal 15 4 2 2 2" xfId="35874"/>
    <cellStyle name="Normal 15 4 2 3" xfId="35873"/>
    <cellStyle name="Normal 15 4 3" xfId="5721"/>
    <cellStyle name="Normal 15 4 3 2" xfId="35875"/>
    <cellStyle name="Normal 15 4 4" xfId="35872"/>
    <cellStyle name="Normal 15 5" xfId="5722"/>
    <cellStyle name="Normal 15 5 2" xfId="5723"/>
    <cellStyle name="Normal 15 5 2 2" xfId="35877"/>
    <cellStyle name="Normal 15 5 3" xfId="35876"/>
    <cellStyle name="Normal 15 6" xfId="5724"/>
    <cellStyle name="Normal 15 6 2" xfId="35878"/>
    <cellStyle name="Normal 15 7" xfId="5709"/>
    <cellStyle name="Normal 15 7 2" xfId="35863"/>
    <cellStyle name="Normal 16" xfId="288"/>
    <cellStyle name="Normal 16 2" xfId="5726"/>
    <cellStyle name="Normal 16 2 2" xfId="5727"/>
    <cellStyle name="Normal 16 2 2 2" xfId="5728"/>
    <cellStyle name="Normal 16 2 2 2 2" xfId="35882"/>
    <cellStyle name="Normal 16 2 2 3" xfId="35881"/>
    <cellStyle name="Normal 16 2 3" xfId="5729"/>
    <cellStyle name="Normal 16 2 3 2" xfId="35883"/>
    <cellStyle name="Normal 16 2 4" xfId="35880"/>
    <cellStyle name="Normal 16 3" xfId="5730"/>
    <cellStyle name="Normal 16 3 2" xfId="5731"/>
    <cellStyle name="Normal 16 3 2 2" xfId="5732"/>
    <cellStyle name="Normal 16 3 2 2 2" xfId="35886"/>
    <cellStyle name="Normal 16 3 2 3" xfId="35885"/>
    <cellStyle name="Normal 16 3 3" xfId="5733"/>
    <cellStyle name="Normal 16 3 3 2" xfId="35887"/>
    <cellStyle name="Normal 16 3 4" xfId="35884"/>
    <cellStyle name="Normal 16 4" xfId="5734"/>
    <cellStyle name="Normal 16 4 2" xfId="5735"/>
    <cellStyle name="Normal 16 4 2 2" xfId="35889"/>
    <cellStyle name="Normal 16 4 3" xfId="35888"/>
    <cellStyle name="Normal 16 5" xfId="5736"/>
    <cellStyle name="Normal 16 5 2" xfId="35890"/>
    <cellStyle name="Normal 16 6" xfId="5725"/>
    <cellStyle name="Normal 16 6 2" xfId="35879"/>
    <cellStyle name="Normal 17" xfId="289"/>
    <cellStyle name="Normal 17 2" xfId="5738"/>
    <cellStyle name="Normal 17 2 2" xfId="5739"/>
    <cellStyle name="Normal 17 2 2 2" xfId="35893"/>
    <cellStyle name="Normal 17 2 3" xfId="35892"/>
    <cellStyle name="Normal 17 3" xfId="5740"/>
    <cellStyle name="Normal 17 3 2" xfId="35894"/>
    <cellStyle name="Normal 17 4" xfId="5737"/>
    <cellStyle name="Normal 17 4 2" xfId="35891"/>
    <cellStyle name="Normal 18" xfId="290"/>
    <cellStyle name="Normal 18 2" xfId="5742"/>
    <cellStyle name="Normal 18 2 2" xfId="5743"/>
    <cellStyle name="Normal 18 2 2 2" xfId="35897"/>
    <cellStyle name="Normal 18 2 3" xfId="35896"/>
    <cellStyle name="Normal 18 3" xfId="5744"/>
    <cellStyle name="Normal 18 3 2" xfId="35898"/>
    <cellStyle name="Normal 18 4" xfId="5741"/>
    <cellStyle name="Normal 18 4 2" xfId="35895"/>
    <cellStyle name="Normal 19" xfId="291"/>
    <cellStyle name="Normal 19 2" xfId="5746"/>
    <cellStyle name="Normal 19 2 2" xfId="5747"/>
    <cellStyle name="Normal 19 2 2 2" xfId="35901"/>
    <cellStyle name="Normal 19 2 3" xfId="35900"/>
    <cellStyle name="Normal 19 3" xfId="5748"/>
    <cellStyle name="Normal 19 3 2" xfId="35902"/>
    <cellStyle name="Normal 19 4" xfId="5745"/>
    <cellStyle name="Normal 19 4 2" xfId="35899"/>
    <cellStyle name="Normal 2" xfId="47"/>
    <cellStyle name="Normal 2 2" xfId="48"/>
    <cellStyle name="Normal 2 2 2" xfId="292"/>
    <cellStyle name="Normal 2 2 2 2" xfId="620"/>
    <cellStyle name="Normal 2 2 3" xfId="628"/>
    <cellStyle name="Normal 2 3" xfId="2"/>
    <cellStyle name="Normal 2 3 2" xfId="625"/>
    <cellStyle name="Normal 2 4" xfId="631"/>
    <cellStyle name="Normal 2 4 2" xfId="5749"/>
    <cellStyle name="Normal 2 5" xfId="675"/>
    <cellStyle name="Normal 2 5 2" xfId="5750"/>
    <cellStyle name="Normal 2 6" xfId="5751"/>
    <cellStyle name="Normal 2 6 2" xfId="30165"/>
    <cellStyle name="Normal 2 7" xfId="5752"/>
    <cellStyle name="Normal 2 8" xfId="5753"/>
    <cellStyle name="Normal 2 8 2" xfId="5754"/>
    <cellStyle name="Normal 2 8 2 2" xfId="5755"/>
    <cellStyle name="Normal 2 8 3" xfId="5756"/>
    <cellStyle name="Normal 2 8 3 2" xfId="5757"/>
    <cellStyle name="Normal 2 8 3 3" xfId="5758"/>
    <cellStyle name="Normal 2 9" xfId="5759"/>
    <cellStyle name="Normal 20" xfId="293"/>
    <cellStyle name="Normal 20 2" xfId="5761"/>
    <cellStyle name="Normal 20 2 2" xfId="5762"/>
    <cellStyle name="Normal 20 2 2 2" xfId="35905"/>
    <cellStyle name="Normal 20 2 3" xfId="35904"/>
    <cellStyle name="Normal 20 3" xfId="5763"/>
    <cellStyle name="Normal 20 3 2" xfId="35906"/>
    <cellStyle name="Normal 20 4" xfId="5760"/>
    <cellStyle name="Normal 20 4 2" xfId="35903"/>
    <cellStyle name="Normal 21" xfId="294"/>
    <cellStyle name="Normal 21 2" xfId="5765"/>
    <cellStyle name="Normal 21 2 2" xfId="5766"/>
    <cellStyle name="Normal 21 2 2 2" xfId="35909"/>
    <cellStyle name="Normal 21 2 3" xfId="35908"/>
    <cellStyle name="Normal 21 3" xfId="5767"/>
    <cellStyle name="Normal 21 3 2" xfId="35910"/>
    <cellStyle name="Normal 21 4" xfId="5764"/>
    <cellStyle name="Normal 21 4 2" xfId="35907"/>
    <cellStyle name="Normal 22" xfId="295"/>
    <cellStyle name="Normal 22 2" xfId="296"/>
    <cellStyle name="Normal 22 2 2" xfId="5769"/>
    <cellStyle name="Normal 22 2 2 2" xfId="35912"/>
    <cellStyle name="Normal 22 3" xfId="297"/>
    <cellStyle name="Normal 22 4" xfId="5768"/>
    <cellStyle name="Normal 22 4 2" xfId="35911"/>
    <cellStyle name="Normal 23" xfId="298"/>
    <cellStyle name="Normal 23 2" xfId="299"/>
    <cellStyle name="Normal 23 2 2" xfId="637"/>
    <cellStyle name="Normal 23 2 2 2" xfId="30240"/>
    <cellStyle name="Normal 23 2 2 2 2" xfId="60339"/>
    <cellStyle name="Normal 23 2 2 3" xfId="30856"/>
    <cellStyle name="Normal 23 2 3" xfId="705"/>
    <cellStyle name="Normal 23 2 3 2" xfId="30294"/>
    <cellStyle name="Normal 23 2 3 2 2" xfId="60393"/>
    <cellStyle name="Normal 23 2 3 3" xfId="30910"/>
    <cellStyle name="Normal 23 2 4" xfId="30176"/>
    <cellStyle name="Normal 23 2 4 2" xfId="60277"/>
    <cellStyle name="Normal 23 2 5" xfId="527"/>
    <cellStyle name="Normal 23 2 5 2" xfId="30768"/>
    <cellStyle name="Normal 23 2 6" xfId="30641"/>
    <cellStyle name="Normal 23 3" xfId="636"/>
    <cellStyle name="Normal 23 3 2" xfId="30239"/>
    <cellStyle name="Normal 23 3 2 2" xfId="60338"/>
    <cellStyle name="Normal 23 3 3" xfId="30855"/>
    <cellStyle name="Normal 23 4" xfId="704"/>
    <cellStyle name="Normal 23 4 2" xfId="30293"/>
    <cellStyle name="Normal 23 4 2 2" xfId="60392"/>
    <cellStyle name="Normal 23 4 3" xfId="30909"/>
    <cellStyle name="Normal 23 5" xfId="5770"/>
    <cellStyle name="Normal 23 5 2" xfId="35913"/>
    <cellStyle name="Normal 23 6" xfId="30175"/>
    <cellStyle name="Normal 23 6 2" xfId="60276"/>
    <cellStyle name="Normal 23 7" xfId="526"/>
    <cellStyle name="Normal 23 7 2" xfId="30767"/>
    <cellStyle name="Normal 23 8" xfId="30640"/>
    <cellStyle name="Normal 24" xfId="300"/>
    <cellStyle name="Normal 24 2" xfId="301"/>
    <cellStyle name="Normal 24 2 2" xfId="639"/>
    <cellStyle name="Normal 24 2 2 2" xfId="30242"/>
    <cellStyle name="Normal 24 2 2 2 2" xfId="60341"/>
    <cellStyle name="Normal 24 2 2 3" xfId="30858"/>
    <cellStyle name="Normal 24 2 3" xfId="707"/>
    <cellStyle name="Normal 24 2 3 2" xfId="30296"/>
    <cellStyle name="Normal 24 2 3 2 2" xfId="60395"/>
    <cellStyle name="Normal 24 2 3 3" xfId="30912"/>
    <cellStyle name="Normal 24 2 4" xfId="30178"/>
    <cellStyle name="Normal 24 2 4 2" xfId="60279"/>
    <cellStyle name="Normal 24 2 5" xfId="529"/>
    <cellStyle name="Normal 24 2 5 2" xfId="30770"/>
    <cellStyle name="Normal 24 2 6" xfId="30643"/>
    <cellStyle name="Normal 24 3" xfId="638"/>
    <cellStyle name="Normal 24 3 2" xfId="30241"/>
    <cellStyle name="Normal 24 3 2 2" xfId="60340"/>
    <cellStyle name="Normal 24 3 3" xfId="30857"/>
    <cellStyle name="Normal 24 4" xfId="706"/>
    <cellStyle name="Normal 24 4 2" xfId="30295"/>
    <cellStyle name="Normal 24 4 2 2" xfId="60394"/>
    <cellStyle name="Normal 24 4 3" xfId="30911"/>
    <cellStyle name="Normal 24 5" xfId="30137"/>
    <cellStyle name="Normal 24 6" xfId="30177"/>
    <cellStyle name="Normal 24 6 2" xfId="60278"/>
    <cellStyle name="Normal 24 7" xfId="528"/>
    <cellStyle name="Normal 24 7 2" xfId="30769"/>
    <cellStyle name="Normal 24 8" xfId="30642"/>
    <cellStyle name="Normal 25" xfId="302"/>
    <cellStyle name="Normal 25 2" xfId="303"/>
    <cellStyle name="Normal 25 2 2" xfId="641"/>
    <cellStyle name="Normal 25 2 2 2" xfId="30244"/>
    <cellStyle name="Normal 25 2 2 2 2" xfId="60343"/>
    <cellStyle name="Normal 25 2 2 3" xfId="30860"/>
    <cellStyle name="Normal 25 2 3" xfId="709"/>
    <cellStyle name="Normal 25 2 3 2" xfId="30298"/>
    <cellStyle name="Normal 25 2 3 2 2" xfId="60397"/>
    <cellStyle name="Normal 25 2 3 3" xfId="30914"/>
    <cellStyle name="Normal 25 2 4" xfId="30180"/>
    <cellStyle name="Normal 25 2 4 2" xfId="60281"/>
    <cellStyle name="Normal 25 2 5" xfId="531"/>
    <cellStyle name="Normal 25 2 5 2" xfId="30772"/>
    <cellStyle name="Normal 25 2 6" xfId="30645"/>
    <cellStyle name="Normal 25 3" xfId="640"/>
    <cellStyle name="Normal 25 3 2" xfId="30243"/>
    <cellStyle name="Normal 25 3 2 2" xfId="60342"/>
    <cellStyle name="Normal 25 3 3" xfId="30859"/>
    <cellStyle name="Normal 25 4" xfId="708"/>
    <cellStyle name="Normal 25 4 2" xfId="30297"/>
    <cellStyle name="Normal 25 4 2 2" xfId="60396"/>
    <cellStyle name="Normal 25 4 3" xfId="30913"/>
    <cellStyle name="Normal 25 5" xfId="30140"/>
    <cellStyle name="Normal 25 5 2" xfId="60247"/>
    <cellStyle name="Normal 25 6" xfId="30179"/>
    <cellStyle name="Normal 25 6 2" xfId="60280"/>
    <cellStyle name="Normal 25 7" xfId="530"/>
    <cellStyle name="Normal 25 7 2" xfId="30771"/>
    <cellStyle name="Normal 25 8" xfId="30644"/>
    <cellStyle name="Normal 26" xfId="304"/>
    <cellStyle name="Normal 26 2" xfId="30142"/>
    <cellStyle name="Normal 26 2 2" xfId="60248"/>
    <cellStyle name="Normal 27" xfId="305"/>
    <cellStyle name="Normal 27 2" xfId="306"/>
    <cellStyle name="Normal 27 3" xfId="307"/>
    <cellStyle name="Normal 28" xfId="308"/>
    <cellStyle name="Normal 28 2" xfId="309"/>
    <cellStyle name="Normal 28 3" xfId="310"/>
    <cellStyle name="Normal 29" xfId="311"/>
    <cellStyle name="Normal 29 2" xfId="312"/>
    <cellStyle name="Normal 29 3" xfId="313"/>
    <cellStyle name="Normal 3" xfId="49"/>
    <cellStyle name="Normal 3 10" xfId="5771"/>
    <cellStyle name="Normal 3 2" xfId="314"/>
    <cellStyle name="Normal 3 2 10" xfId="5773"/>
    <cellStyle name="Normal 3 2 10 2" xfId="5774"/>
    <cellStyle name="Normal 3 2 10 2 2" xfId="5775"/>
    <cellStyle name="Normal 3 2 10 2 2 2" xfId="5776"/>
    <cellStyle name="Normal 3 2 10 2 2 2 2" xfId="35918"/>
    <cellStyle name="Normal 3 2 10 2 2 3" xfId="35917"/>
    <cellStyle name="Normal 3 2 10 2 3" xfId="5777"/>
    <cellStyle name="Normal 3 2 10 2 3 2" xfId="35919"/>
    <cellStyle name="Normal 3 2 10 2 4" xfId="35916"/>
    <cellStyle name="Normal 3 2 10 3" xfId="5778"/>
    <cellStyle name="Normal 3 2 10 3 2" xfId="5779"/>
    <cellStyle name="Normal 3 2 10 3 2 2" xfId="5780"/>
    <cellStyle name="Normal 3 2 10 3 2 2 2" xfId="35922"/>
    <cellStyle name="Normal 3 2 10 3 2 3" xfId="35921"/>
    <cellStyle name="Normal 3 2 10 3 3" xfId="5781"/>
    <cellStyle name="Normal 3 2 10 3 3 2" xfId="35923"/>
    <cellStyle name="Normal 3 2 10 3 4" xfId="35920"/>
    <cellStyle name="Normal 3 2 10 4" xfId="5782"/>
    <cellStyle name="Normal 3 2 10 4 2" xfId="5783"/>
    <cellStyle name="Normal 3 2 10 4 2 2" xfId="35925"/>
    <cellStyle name="Normal 3 2 10 4 3" xfId="35924"/>
    <cellStyle name="Normal 3 2 10 5" xfId="5784"/>
    <cellStyle name="Normal 3 2 10 5 2" xfId="35926"/>
    <cellStyle name="Normal 3 2 10 6" xfId="35915"/>
    <cellStyle name="Normal 3 2 11" xfId="5785"/>
    <cellStyle name="Normal 3 2 11 2" xfId="5786"/>
    <cellStyle name="Normal 3 2 11 2 2" xfId="5787"/>
    <cellStyle name="Normal 3 2 11 2 2 2" xfId="35929"/>
    <cellStyle name="Normal 3 2 11 2 3" xfId="35928"/>
    <cellStyle name="Normal 3 2 11 3" xfId="5788"/>
    <cellStyle name="Normal 3 2 11 3 2" xfId="35930"/>
    <cellStyle name="Normal 3 2 11 4" xfId="35927"/>
    <cellStyle name="Normal 3 2 12" xfId="5789"/>
    <cellStyle name="Normal 3 2 12 2" xfId="5790"/>
    <cellStyle name="Normal 3 2 12 2 2" xfId="5791"/>
    <cellStyle name="Normal 3 2 12 2 2 2" xfId="35933"/>
    <cellStyle name="Normal 3 2 12 2 3" xfId="35932"/>
    <cellStyle name="Normal 3 2 12 3" xfId="5792"/>
    <cellStyle name="Normal 3 2 12 3 2" xfId="35934"/>
    <cellStyle name="Normal 3 2 12 4" xfId="35931"/>
    <cellStyle name="Normal 3 2 13" xfId="5793"/>
    <cellStyle name="Normal 3 2 13 2" xfId="5794"/>
    <cellStyle name="Normal 3 2 13 2 2" xfId="5795"/>
    <cellStyle name="Normal 3 2 13 2 2 2" xfId="35937"/>
    <cellStyle name="Normal 3 2 13 2 3" xfId="35936"/>
    <cellStyle name="Normal 3 2 13 3" xfId="5796"/>
    <cellStyle name="Normal 3 2 13 3 2" xfId="35938"/>
    <cellStyle name="Normal 3 2 13 4" xfId="35935"/>
    <cellStyle name="Normal 3 2 14" xfId="5797"/>
    <cellStyle name="Normal 3 2 14 2" xfId="5798"/>
    <cellStyle name="Normal 3 2 14 2 2" xfId="5799"/>
    <cellStyle name="Normal 3 2 14 2 2 2" xfId="35941"/>
    <cellStyle name="Normal 3 2 14 2 3" xfId="35940"/>
    <cellStyle name="Normal 3 2 14 3" xfId="5800"/>
    <cellStyle name="Normal 3 2 14 3 2" xfId="35942"/>
    <cellStyle name="Normal 3 2 14 4" xfId="35939"/>
    <cellStyle name="Normal 3 2 15" xfId="5801"/>
    <cellStyle name="Normal 3 2 15 2" xfId="5802"/>
    <cellStyle name="Normal 3 2 15 2 2" xfId="5803"/>
    <cellStyle name="Normal 3 2 15 2 2 2" xfId="35945"/>
    <cellStyle name="Normal 3 2 15 2 3" xfId="35944"/>
    <cellStyle name="Normal 3 2 15 3" xfId="5804"/>
    <cellStyle name="Normal 3 2 15 3 2" xfId="35946"/>
    <cellStyle name="Normal 3 2 15 4" xfId="35943"/>
    <cellStyle name="Normal 3 2 16" xfId="5805"/>
    <cellStyle name="Normal 3 2 16 2" xfId="5806"/>
    <cellStyle name="Normal 3 2 16 2 2" xfId="35948"/>
    <cellStyle name="Normal 3 2 16 3" xfId="35947"/>
    <cellStyle name="Normal 3 2 17" xfId="5807"/>
    <cellStyle name="Normal 3 2 17 2" xfId="35949"/>
    <cellStyle name="Normal 3 2 18" xfId="5808"/>
    <cellStyle name="Normal 3 2 18 2" xfId="35950"/>
    <cellStyle name="Normal 3 2 19" xfId="5772"/>
    <cellStyle name="Normal 3 2 19 2" xfId="35914"/>
    <cellStyle name="Normal 3 2 2" xfId="315"/>
    <cellStyle name="Normal 3 2 2 10" xfId="5810"/>
    <cellStyle name="Normal 3 2 2 10 2" xfId="5811"/>
    <cellStyle name="Normal 3 2 2 10 2 2" xfId="5812"/>
    <cellStyle name="Normal 3 2 2 10 2 2 2" xfId="35954"/>
    <cellStyle name="Normal 3 2 2 10 2 3" xfId="35953"/>
    <cellStyle name="Normal 3 2 2 10 3" xfId="5813"/>
    <cellStyle name="Normal 3 2 2 10 3 2" xfId="35955"/>
    <cellStyle name="Normal 3 2 2 10 4" xfId="35952"/>
    <cellStyle name="Normal 3 2 2 11" xfId="5814"/>
    <cellStyle name="Normal 3 2 2 11 2" xfId="5815"/>
    <cellStyle name="Normal 3 2 2 11 2 2" xfId="5816"/>
    <cellStyle name="Normal 3 2 2 11 2 2 2" xfId="35958"/>
    <cellStyle name="Normal 3 2 2 11 2 3" xfId="35957"/>
    <cellStyle name="Normal 3 2 2 11 3" xfId="5817"/>
    <cellStyle name="Normal 3 2 2 11 3 2" xfId="35959"/>
    <cellStyle name="Normal 3 2 2 11 4" xfId="35956"/>
    <cellStyle name="Normal 3 2 2 12" xfId="5818"/>
    <cellStyle name="Normal 3 2 2 12 2" xfId="5819"/>
    <cellStyle name="Normal 3 2 2 12 2 2" xfId="5820"/>
    <cellStyle name="Normal 3 2 2 12 2 2 2" xfId="35962"/>
    <cellStyle name="Normal 3 2 2 12 2 3" xfId="35961"/>
    <cellStyle name="Normal 3 2 2 12 3" xfId="5821"/>
    <cellStyle name="Normal 3 2 2 12 3 2" xfId="35963"/>
    <cellStyle name="Normal 3 2 2 12 4" xfId="35960"/>
    <cellStyle name="Normal 3 2 2 13" xfId="5822"/>
    <cellStyle name="Normal 3 2 2 13 2" xfId="5823"/>
    <cellStyle name="Normal 3 2 2 13 2 2" xfId="35965"/>
    <cellStyle name="Normal 3 2 2 13 3" xfId="35964"/>
    <cellStyle name="Normal 3 2 2 14" xfId="5824"/>
    <cellStyle name="Normal 3 2 2 14 2" xfId="35966"/>
    <cellStyle name="Normal 3 2 2 15" xfId="5825"/>
    <cellStyle name="Normal 3 2 2 15 2" xfId="35967"/>
    <cellStyle name="Normal 3 2 2 16" xfId="5809"/>
    <cellStyle name="Normal 3 2 2 16 2" xfId="35951"/>
    <cellStyle name="Normal 3 2 2 17" xfId="30182"/>
    <cellStyle name="Normal 3 2 2 17 2" xfId="60283"/>
    <cellStyle name="Normal 3 2 2 18" xfId="533"/>
    <cellStyle name="Normal 3 2 2 18 2" xfId="30774"/>
    <cellStyle name="Normal 3 2 2 19" xfId="30647"/>
    <cellStyle name="Normal 3 2 2 2" xfId="645"/>
    <cellStyle name="Normal 3 2 2 2 10" xfId="5827"/>
    <cellStyle name="Normal 3 2 2 2 10 2" xfId="5828"/>
    <cellStyle name="Normal 3 2 2 2 10 2 2" xfId="5829"/>
    <cellStyle name="Normal 3 2 2 2 10 2 2 2" xfId="35971"/>
    <cellStyle name="Normal 3 2 2 2 10 2 3" xfId="35970"/>
    <cellStyle name="Normal 3 2 2 2 10 3" xfId="5830"/>
    <cellStyle name="Normal 3 2 2 2 10 3 2" xfId="35972"/>
    <cellStyle name="Normal 3 2 2 2 10 4" xfId="35969"/>
    <cellStyle name="Normal 3 2 2 2 11" xfId="5831"/>
    <cellStyle name="Normal 3 2 2 2 11 2" xfId="5832"/>
    <cellStyle name="Normal 3 2 2 2 11 2 2" xfId="5833"/>
    <cellStyle name="Normal 3 2 2 2 11 2 2 2" xfId="35975"/>
    <cellStyle name="Normal 3 2 2 2 11 2 3" xfId="35974"/>
    <cellStyle name="Normal 3 2 2 2 11 3" xfId="5834"/>
    <cellStyle name="Normal 3 2 2 2 11 3 2" xfId="35976"/>
    <cellStyle name="Normal 3 2 2 2 11 4" xfId="35973"/>
    <cellStyle name="Normal 3 2 2 2 12" xfId="5835"/>
    <cellStyle name="Normal 3 2 2 2 12 2" xfId="5836"/>
    <cellStyle name="Normal 3 2 2 2 12 2 2" xfId="35978"/>
    <cellStyle name="Normal 3 2 2 2 12 3" xfId="35977"/>
    <cellStyle name="Normal 3 2 2 2 13" xfId="5837"/>
    <cellStyle name="Normal 3 2 2 2 13 2" xfId="35979"/>
    <cellStyle name="Normal 3 2 2 2 14" xfId="5838"/>
    <cellStyle name="Normal 3 2 2 2 14 2" xfId="35980"/>
    <cellStyle name="Normal 3 2 2 2 15" xfId="5826"/>
    <cellStyle name="Normal 3 2 2 2 15 2" xfId="35968"/>
    <cellStyle name="Normal 3 2 2 2 16" xfId="30247"/>
    <cellStyle name="Normal 3 2 2 2 16 2" xfId="60346"/>
    <cellStyle name="Normal 3 2 2 2 17" xfId="30863"/>
    <cellStyle name="Normal 3 2 2 2 2" xfId="5839"/>
    <cellStyle name="Normal 3 2 2 2 2 10" xfId="5840"/>
    <cellStyle name="Normal 3 2 2 2 2 10 2" xfId="5841"/>
    <cellStyle name="Normal 3 2 2 2 2 10 2 2" xfId="5842"/>
    <cellStyle name="Normal 3 2 2 2 2 10 2 2 2" xfId="35984"/>
    <cellStyle name="Normal 3 2 2 2 2 10 2 3" xfId="35983"/>
    <cellStyle name="Normal 3 2 2 2 2 10 3" xfId="5843"/>
    <cellStyle name="Normal 3 2 2 2 2 10 3 2" xfId="35985"/>
    <cellStyle name="Normal 3 2 2 2 2 10 4" xfId="35982"/>
    <cellStyle name="Normal 3 2 2 2 2 11" xfId="5844"/>
    <cellStyle name="Normal 3 2 2 2 2 11 2" xfId="5845"/>
    <cellStyle name="Normal 3 2 2 2 2 11 2 2" xfId="35987"/>
    <cellStyle name="Normal 3 2 2 2 2 11 3" xfId="35986"/>
    <cellStyle name="Normal 3 2 2 2 2 12" xfId="5846"/>
    <cellStyle name="Normal 3 2 2 2 2 12 2" xfId="35988"/>
    <cellStyle name="Normal 3 2 2 2 2 13" xfId="5847"/>
    <cellStyle name="Normal 3 2 2 2 2 13 2" xfId="35989"/>
    <cellStyle name="Normal 3 2 2 2 2 14" xfId="35981"/>
    <cellStyle name="Normal 3 2 2 2 2 2" xfId="5848"/>
    <cellStyle name="Normal 3 2 2 2 2 2 10" xfId="5849"/>
    <cellStyle name="Normal 3 2 2 2 2 2 10 2" xfId="5850"/>
    <cellStyle name="Normal 3 2 2 2 2 2 10 2 2" xfId="35992"/>
    <cellStyle name="Normal 3 2 2 2 2 2 10 3" xfId="35991"/>
    <cellStyle name="Normal 3 2 2 2 2 2 11" xfId="5851"/>
    <cellStyle name="Normal 3 2 2 2 2 2 11 2" xfId="35993"/>
    <cellStyle name="Normal 3 2 2 2 2 2 12" xfId="35990"/>
    <cellStyle name="Normal 3 2 2 2 2 2 2" xfId="5852"/>
    <cellStyle name="Normal 3 2 2 2 2 2 2 2" xfId="5853"/>
    <cellStyle name="Normal 3 2 2 2 2 2 2 2 2" xfId="5854"/>
    <cellStyle name="Normal 3 2 2 2 2 2 2 2 2 2" xfId="5855"/>
    <cellStyle name="Normal 3 2 2 2 2 2 2 2 2 2 2" xfId="35997"/>
    <cellStyle name="Normal 3 2 2 2 2 2 2 2 2 3" xfId="35996"/>
    <cellStyle name="Normal 3 2 2 2 2 2 2 2 3" xfId="5856"/>
    <cellStyle name="Normal 3 2 2 2 2 2 2 2 3 2" xfId="35998"/>
    <cellStyle name="Normal 3 2 2 2 2 2 2 2 4" xfId="35995"/>
    <cellStyle name="Normal 3 2 2 2 2 2 2 3" xfId="5857"/>
    <cellStyle name="Normal 3 2 2 2 2 2 2 3 2" xfId="5858"/>
    <cellStyle name="Normal 3 2 2 2 2 2 2 3 2 2" xfId="5859"/>
    <cellStyle name="Normal 3 2 2 2 2 2 2 3 2 2 2" xfId="36001"/>
    <cellStyle name="Normal 3 2 2 2 2 2 2 3 2 3" xfId="36000"/>
    <cellStyle name="Normal 3 2 2 2 2 2 2 3 3" xfId="5860"/>
    <cellStyle name="Normal 3 2 2 2 2 2 2 3 3 2" xfId="36002"/>
    <cellStyle name="Normal 3 2 2 2 2 2 2 3 4" xfId="35999"/>
    <cellStyle name="Normal 3 2 2 2 2 2 2 4" xfId="5861"/>
    <cellStyle name="Normal 3 2 2 2 2 2 2 4 2" xfId="5862"/>
    <cellStyle name="Normal 3 2 2 2 2 2 2 4 2 2" xfId="5863"/>
    <cellStyle name="Normal 3 2 2 2 2 2 2 4 2 2 2" xfId="36005"/>
    <cellStyle name="Normal 3 2 2 2 2 2 2 4 2 3" xfId="36004"/>
    <cellStyle name="Normal 3 2 2 2 2 2 2 4 3" xfId="5864"/>
    <cellStyle name="Normal 3 2 2 2 2 2 2 4 3 2" xfId="36006"/>
    <cellStyle name="Normal 3 2 2 2 2 2 2 4 4" xfId="36003"/>
    <cellStyle name="Normal 3 2 2 2 2 2 2 5" xfId="5865"/>
    <cellStyle name="Normal 3 2 2 2 2 2 2 5 2" xfId="5866"/>
    <cellStyle name="Normal 3 2 2 2 2 2 2 5 2 2" xfId="36008"/>
    <cellStyle name="Normal 3 2 2 2 2 2 2 5 3" xfId="36007"/>
    <cellStyle name="Normal 3 2 2 2 2 2 2 6" xfId="5867"/>
    <cellStyle name="Normal 3 2 2 2 2 2 2 6 2" xfId="36009"/>
    <cellStyle name="Normal 3 2 2 2 2 2 2 7" xfId="35994"/>
    <cellStyle name="Normal 3 2 2 2 2 2 3" xfId="5868"/>
    <cellStyle name="Normal 3 2 2 2 2 2 3 2" xfId="5869"/>
    <cellStyle name="Normal 3 2 2 2 2 2 3 2 2" xfId="5870"/>
    <cellStyle name="Normal 3 2 2 2 2 2 3 2 2 2" xfId="5871"/>
    <cellStyle name="Normal 3 2 2 2 2 2 3 2 2 2 2" xfId="36013"/>
    <cellStyle name="Normal 3 2 2 2 2 2 3 2 2 3" xfId="36012"/>
    <cellStyle name="Normal 3 2 2 2 2 2 3 2 3" xfId="5872"/>
    <cellStyle name="Normal 3 2 2 2 2 2 3 2 3 2" xfId="36014"/>
    <cellStyle name="Normal 3 2 2 2 2 2 3 2 4" xfId="36011"/>
    <cellStyle name="Normal 3 2 2 2 2 2 3 3" xfId="5873"/>
    <cellStyle name="Normal 3 2 2 2 2 2 3 3 2" xfId="5874"/>
    <cellStyle name="Normal 3 2 2 2 2 2 3 3 2 2" xfId="5875"/>
    <cellStyle name="Normal 3 2 2 2 2 2 3 3 2 2 2" xfId="36017"/>
    <cellStyle name="Normal 3 2 2 2 2 2 3 3 2 3" xfId="36016"/>
    <cellStyle name="Normal 3 2 2 2 2 2 3 3 3" xfId="5876"/>
    <cellStyle name="Normal 3 2 2 2 2 2 3 3 3 2" xfId="36018"/>
    <cellStyle name="Normal 3 2 2 2 2 2 3 3 4" xfId="36015"/>
    <cellStyle name="Normal 3 2 2 2 2 2 3 4" xfId="5877"/>
    <cellStyle name="Normal 3 2 2 2 2 2 3 4 2" xfId="5878"/>
    <cellStyle name="Normal 3 2 2 2 2 2 3 4 2 2" xfId="5879"/>
    <cellStyle name="Normal 3 2 2 2 2 2 3 4 2 2 2" xfId="36021"/>
    <cellStyle name="Normal 3 2 2 2 2 2 3 4 2 3" xfId="36020"/>
    <cellStyle name="Normal 3 2 2 2 2 2 3 4 3" xfId="5880"/>
    <cellStyle name="Normal 3 2 2 2 2 2 3 4 3 2" xfId="36022"/>
    <cellStyle name="Normal 3 2 2 2 2 2 3 4 4" xfId="36019"/>
    <cellStyle name="Normal 3 2 2 2 2 2 3 5" xfId="5881"/>
    <cellStyle name="Normal 3 2 2 2 2 2 3 5 2" xfId="5882"/>
    <cellStyle name="Normal 3 2 2 2 2 2 3 5 2 2" xfId="36024"/>
    <cellStyle name="Normal 3 2 2 2 2 2 3 5 3" xfId="36023"/>
    <cellStyle name="Normal 3 2 2 2 2 2 3 6" xfId="5883"/>
    <cellStyle name="Normal 3 2 2 2 2 2 3 6 2" xfId="36025"/>
    <cellStyle name="Normal 3 2 2 2 2 2 3 7" xfId="36010"/>
    <cellStyle name="Normal 3 2 2 2 2 2 4" xfId="5884"/>
    <cellStyle name="Normal 3 2 2 2 2 2 4 2" xfId="5885"/>
    <cellStyle name="Normal 3 2 2 2 2 2 4 2 2" xfId="5886"/>
    <cellStyle name="Normal 3 2 2 2 2 2 4 2 2 2" xfId="5887"/>
    <cellStyle name="Normal 3 2 2 2 2 2 4 2 2 2 2" xfId="36029"/>
    <cellStyle name="Normal 3 2 2 2 2 2 4 2 2 3" xfId="36028"/>
    <cellStyle name="Normal 3 2 2 2 2 2 4 2 3" xfId="5888"/>
    <cellStyle name="Normal 3 2 2 2 2 2 4 2 3 2" xfId="36030"/>
    <cellStyle name="Normal 3 2 2 2 2 2 4 2 4" xfId="36027"/>
    <cellStyle name="Normal 3 2 2 2 2 2 4 3" xfId="5889"/>
    <cellStyle name="Normal 3 2 2 2 2 2 4 3 2" xfId="5890"/>
    <cellStyle name="Normal 3 2 2 2 2 2 4 3 2 2" xfId="5891"/>
    <cellStyle name="Normal 3 2 2 2 2 2 4 3 2 2 2" xfId="36033"/>
    <cellStyle name="Normal 3 2 2 2 2 2 4 3 2 3" xfId="36032"/>
    <cellStyle name="Normal 3 2 2 2 2 2 4 3 3" xfId="5892"/>
    <cellStyle name="Normal 3 2 2 2 2 2 4 3 3 2" xfId="36034"/>
    <cellStyle name="Normal 3 2 2 2 2 2 4 3 4" xfId="36031"/>
    <cellStyle name="Normal 3 2 2 2 2 2 4 4" xfId="5893"/>
    <cellStyle name="Normal 3 2 2 2 2 2 4 4 2" xfId="5894"/>
    <cellStyle name="Normal 3 2 2 2 2 2 4 4 2 2" xfId="36036"/>
    <cellStyle name="Normal 3 2 2 2 2 2 4 4 3" xfId="36035"/>
    <cellStyle name="Normal 3 2 2 2 2 2 4 5" xfId="5895"/>
    <cellStyle name="Normal 3 2 2 2 2 2 4 5 2" xfId="36037"/>
    <cellStyle name="Normal 3 2 2 2 2 2 4 6" xfId="36026"/>
    <cellStyle name="Normal 3 2 2 2 2 2 5" xfId="5896"/>
    <cellStyle name="Normal 3 2 2 2 2 2 5 2" xfId="5897"/>
    <cellStyle name="Normal 3 2 2 2 2 2 5 2 2" xfId="5898"/>
    <cellStyle name="Normal 3 2 2 2 2 2 5 2 2 2" xfId="36040"/>
    <cellStyle name="Normal 3 2 2 2 2 2 5 2 3" xfId="36039"/>
    <cellStyle name="Normal 3 2 2 2 2 2 5 3" xfId="5899"/>
    <cellStyle name="Normal 3 2 2 2 2 2 5 3 2" xfId="36041"/>
    <cellStyle name="Normal 3 2 2 2 2 2 5 4" xfId="36038"/>
    <cellStyle name="Normal 3 2 2 2 2 2 6" xfId="5900"/>
    <cellStyle name="Normal 3 2 2 2 2 2 6 2" xfId="5901"/>
    <cellStyle name="Normal 3 2 2 2 2 2 6 2 2" xfId="5902"/>
    <cellStyle name="Normal 3 2 2 2 2 2 6 2 2 2" xfId="36044"/>
    <cellStyle name="Normal 3 2 2 2 2 2 6 2 3" xfId="36043"/>
    <cellStyle name="Normal 3 2 2 2 2 2 6 3" xfId="5903"/>
    <cellStyle name="Normal 3 2 2 2 2 2 6 3 2" xfId="36045"/>
    <cellStyle name="Normal 3 2 2 2 2 2 6 4" xfId="36042"/>
    <cellStyle name="Normal 3 2 2 2 2 2 7" xfId="5904"/>
    <cellStyle name="Normal 3 2 2 2 2 2 7 2" xfId="5905"/>
    <cellStyle name="Normal 3 2 2 2 2 2 7 2 2" xfId="5906"/>
    <cellStyle name="Normal 3 2 2 2 2 2 7 2 2 2" xfId="36048"/>
    <cellStyle name="Normal 3 2 2 2 2 2 7 2 3" xfId="36047"/>
    <cellStyle name="Normal 3 2 2 2 2 2 7 3" xfId="5907"/>
    <cellStyle name="Normal 3 2 2 2 2 2 7 3 2" xfId="36049"/>
    <cellStyle name="Normal 3 2 2 2 2 2 7 4" xfId="36046"/>
    <cellStyle name="Normal 3 2 2 2 2 2 8" xfId="5908"/>
    <cellStyle name="Normal 3 2 2 2 2 2 8 2" xfId="5909"/>
    <cellStyle name="Normal 3 2 2 2 2 2 8 2 2" xfId="5910"/>
    <cellStyle name="Normal 3 2 2 2 2 2 8 2 2 2" xfId="36052"/>
    <cellStyle name="Normal 3 2 2 2 2 2 8 2 3" xfId="36051"/>
    <cellStyle name="Normal 3 2 2 2 2 2 8 3" xfId="5911"/>
    <cellStyle name="Normal 3 2 2 2 2 2 8 3 2" xfId="36053"/>
    <cellStyle name="Normal 3 2 2 2 2 2 8 4" xfId="36050"/>
    <cellStyle name="Normal 3 2 2 2 2 2 9" xfId="5912"/>
    <cellStyle name="Normal 3 2 2 2 2 2 9 2" xfId="5913"/>
    <cellStyle name="Normal 3 2 2 2 2 2 9 2 2" xfId="5914"/>
    <cellStyle name="Normal 3 2 2 2 2 2 9 2 2 2" xfId="36056"/>
    <cellStyle name="Normal 3 2 2 2 2 2 9 2 3" xfId="36055"/>
    <cellStyle name="Normal 3 2 2 2 2 2 9 3" xfId="5915"/>
    <cellStyle name="Normal 3 2 2 2 2 2 9 3 2" xfId="36057"/>
    <cellStyle name="Normal 3 2 2 2 2 2 9 4" xfId="36054"/>
    <cellStyle name="Normal 3 2 2 2 2 3" xfId="5916"/>
    <cellStyle name="Normal 3 2 2 2 2 3 2" xfId="5917"/>
    <cellStyle name="Normal 3 2 2 2 2 3 2 2" xfId="5918"/>
    <cellStyle name="Normal 3 2 2 2 2 3 2 2 2" xfId="5919"/>
    <cellStyle name="Normal 3 2 2 2 2 3 2 2 2 2" xfId="36061"/>
    <cellStyle name="Normal 3 2 2 2 2 3 2 2 3" xfId="36060"/>
    <cellStyle name="Normal 3 2 2 2 2 3 2 3" xfId="5920"/>
    <cellStyle name="Normal 3 2 2 2 2 3 2 3 2" xfId="36062"/>
    <cellStyle name="Normal 3 2 2 2 2 3 2 4" xfId="36059"/>
    <cellStyle name="Normal 3 2 2 2 2 3 3" xfId="5921"/>
    <cellStyle name="Normal 3 2 2 2 2 3 3 2" xfId="5922"/>
    <cellStyle name="Normal 3 2 2 2 2 3 3 2 2" xfId="5923"/>
    <cellStyle name="Normal 3 2 2 2 2 3 3 2 2 2" xfId="36065"/>
    <cellStyle name="Normal 3 2 2 2 2 3 3 2 3" xfId="36064"/>
    <cellStyle name="Normal 3 2 2 2 2 3 3 3" xfId="5924"/>
    <cellStyle name="Normal 3 2 2 2 2 3 3 3 2" xfId="36066"/>
    <cellStyle name="Normal 3 2 2 2 2 3 3 4" xfId="36063"/>
    <cellStyle name="Normal 3 2 2 2 2 3 4" xfId="5925"/>
    <cellStyle name="Normal 3 2 2 2 2 3 4 2" xfId="5926"/>
    <cellStyle name="Normal 3 2 2 2 2 3 4 2 2" xfId="5927"/>
    <cellStyle name="Normal 3 2 2 2 2 3 4 2 2 2" xfId="36069"/>
    <cellStyle name="Normal 3 2 2 2 2 3 4 2 3" xfId="36068"/>
    <cellStyle name="Normal 3 2 2 2 2 3 4 3" xfId="5928"/>
    <cellStyle name="Normal 3 2 2 2 2 3 4 3 2" xfId="36070"/>
    <cellStyle name="Normal 3 2 2 2 2 3 4 4" xfId="36067"/>
    <cellStyle name="Normal 3 2 2 2 2 3 5" xfId="5929"/>
    <cellStyle name="Normal 3 2 2 2 2 3 5 2" xfId="5930"/>
    <cellStyle name="Normal 3 2 2 2 2 3 5 2 2" xfId="36072"/>
    <cellStyle name="Normal 3 2 2 2 2 3 5 3" xfId="36071"/>
    <cellStyle name="Normal 3 2 2 2 2 3 6" xfId="5931"/>
    <cellStyle name="Normal 3 2 2 2 2 3 6 2" xfId="36073"/>
    <cellStyle name="Normal 3 2 2 2 2 3 7" xfId="36058"/>
    <cellStyle name="Normal 3 2 2 2 2 4" xfId="5932"/>
    <cellStyle name="Normal 3 2 2 2 2 4 2" xfId="5933"/>
    <cellStyle name="Normal 3 2 2 2 2 4 2 2" xfId="5934"/>
    <cellStyle name="Normal 3 2 2 2 2 4 2 2 2" xfId="5935"/>
    <cellStyle name="Normal 3 2 2 2 2 4 2 2 2 2" xfId="36077"/>
    <cellStyle name="Normal 3 2 2 2 2 4 2 2 3" xfId="36076"/>
    <cellStyle name="Normal 3 2 2 2 2 4 2 3" xfId="5936"/>
    <cellStyle name="Normal 3 2 2 2 2 4 2 3 2" xfId="36078"/>
    <cellStyle name="Normal 3 2 2 2 2 4 2 4" xfId="36075"/>
    <cellStyle name="Normal 3 2 2 2 2 4 3" xfId="5937"/>
    <cellStyle name="Normal 3 2 2 2 2 4 3 2" xfId="5938"/>
    <cellStyle name="Normal 3 2 2 2 2 4 3 2 2" xfId="5939"/>
    <cellStyle name="Normal 3 2 2 2 2 4 3 2 2 2" xfId="36081"/>
    <cellStyle name="Normal 3 2 2 2 2 4 3 2 3" xfId="36080"/>
    <cellStyle name="Normal 3 2 2 2 2 4 3 3" xfId="5940"/>
    <cellStyle name="Normal 3 2 2 2 2 4 3 3 2" xfId="36082"/>
    <cellStyle name="Normal 3 2 2 2 2 4 3 4" xfId="36079"/>
    <cellStyle name="Normal 3 2 2 2 2 4 4" xfId="5941"/>
    <cellStyle name="Normal 3 2 2 2 2 4 4 2" xfId="5942"/>
    <cellStyle name="Normal 3 2 2 2 2 4 4 2 2" xfId="5943"/>
    <cellStyle name="Normal 3 2 2 2 2 4 4 2 2 2" xfId="36085"/>
    <cellStyle name="Normal 3 2 2 2 2 4 4 2 3" xfId="36084"/>
    <cellStyle name="Normal 3 2 2 2 2 4 4 3" xfId="5944"/>
    <cellStyle name="Normal 3 2 2 2 2 4 4 3 2" xfId="36086"/>
    <cellStyle name="Normal 3 2 2 2 2 4 4 4" xfId="36083"/>
    <cellStyle name="Normal 3 2 2 2 2 4 5" xfId="5945"/>
    <cellStyle name="Normal 3 2 2 2 2 4 5 2" xfId="5946"/>
    <cellStyle name="Normal 3 2 2 2 2 4 5 2 2" xfId="36088"/>
    <cellStyle name="Normal 3 2 2 2 2 4 5 3" xfId="36087"/>
    <cellStyle name="Normal 3 2 2 2 2 4 6" xfId="5947"/>
    <cellStyle name="Normal 3 2 2 2 2 4 6 2" xfId="36089"/>
    <cellStyle name="Normal 3 2 2 2 2 4 7" xfId="36074"/>
    <cellStyle name="Normal 3 2 2 2 2 5" xfId="5948"/>
    <cellStyle name="Normal 3 2 2 2 2 5 2" xfId="5949"/>
    <cellStyle name="Normal 3 2 2 2 2 5 2 2" xfId="5950"/>
    <cellStyle name="Normal 3 2 2 2 2 5 2 2 2" xfId="5951"/>
    <cellStyle name="Normal 3 2 2 2 2 5 2 2 2 2" xfId="36093"/>
    <cellStyle name="Normal 3 2 2 2 2 5 2 2 3" xfId="36092"/>
    <cellStyle name="Normal 3 2 2 2 2 5 2 3" xfId="5952"/>
    <cellStyle name="Normal 3 2 2 2 2 5 2 3 2" xfId="36094"/>
    <cellStyle name="Normal 3 2 2 2 2 5 2 4" xfId="36091"/>
    <cellStyle name="Normal 3 2 2 2 2 5 3" xfId="5953"/>
    <cellStyle name="Normal 3 2 2 2 2 5 3 2" xfId="5954"/>
    <cellStyle name="Normal 3 2 2 2 2 5 3 2 2" xfId="5955"/>
    <cellStyle name="Normal 3 2 2 2 2 5 3 2 2 2" xfId="36097"/>
    <cellStyle name="Normal 3 2 2 2 2 5 3 2 3" xfId="36096"/>
    <cellStyle name="Normal 3 2 2 2 2 5 3 3" xfId="5956"/>
    <cellStyle name="Normal 3 2 2 2 2 5 3 3 2" xfId="36098"/>
    <cellStyle name="Normal 3 2 2 2 2 5 3 4" xfId="36095"/>
    <cellStyle name="Normal 3 2 2 2 2 5 4" xfId="5957"/>
    <cellStyle name="Normal 3 2 2 2 2 5 4 2" xfId="5958"/>
    <cellStyle name="Normal 3 2 2 2 2 5 4 2 2" xfId="36100"/>
    <cellStyle name="Normal 3 2 2 2 2 5 4 3" xfId="36099"/>
    <cellStyle name="Normal 3 2 2 2 2 5 5" xfId="5959"/>
    <cellStyle name="Normal 3 2 2 2 2 5 5 2" xfId="36101"/>
    <cellStyle name="Normal 3 2 2 2 2 5 6" xfId="36090"/>
    <cellStyle name="Normal 3 2 2 2 2 6" xfId="5960"/>
    <cellStyle name="Normal 3 2 2 2 2 6 2" xfId="5961"/>
    <cellStyle name="Normal 3 2 2 2 2 6 2 2" xfId="5962"/>
    <cellStyle name="Normal 3 2 2 2 2 6 2 2 2" xfId="36104"/>
    <cellStyle name="Normal 3 2 2 2 2 6 2 3" xfId="36103"/>
    <cellStyle name="Normal 3 2 2 2 2 6 3" xfId="5963"/>
    <cellStyle name="Normal 3 2 2 2 2 6 3 2" xfId="36105"/>
    <cellStyle name="Normal 3 2 2 2 2 6 4" xfId="36102"/>
    <cellStyle name="Normal 3 2 2 2 2 7" xfId="5964"/>
    <cellStyle name="Normal 3 2 2 2 2 7 2" xfId="5965"/>
    <cellStyle name="Normal 3 2 2 2 2 7 2 2" xfId="5966"/>
    <cellStyle name="Normal 3 2 2 2 2 7 2 2 2" xfId="36108"/>
    <cellStyle name="Normal 3 2 2 2 2 7 2 3" xfId="36107"/>
    <cellStyle name="Normal 3 2 2 2 2 7 3" xfId="5967"/>
    <cellStyle name="Normal 3 2 2 2 2 7 3 2" xfId="36109"/>
    <cellStyle name="Normal 3 2 2 2 2 7 4" xfId="36106"/>
    <cellStyle name="Normal 3 2 2 2 2 8" xfId="5968"/>
    <cellStyle name="Normal 3 2 2 2 2 8 2" xfId="5969"/>
    <cellStyle name="Normal 3 2 2 2 2 8 2 2" xfId="5970"/>
    <cellStyle name="Normal 3 2 2 2 2 8 2 2 2" xfId="36112"/>
    <cellStyle name="Normal 3 2 2 2 2 8 2 3" xfId="36111"/>
    <cellStyle name="Normal 3 2 2 2 2 8 3" xfId="5971"/>
    <cellStyle name="Normal 3 2 2 2 2 8 3 2" xfId="36113"/>
    <cellStyle name="Normal 3 2 2 2 2 8 4" xfId="36110"/>
    <cellStyle name="Normal 3 2 2 2 2 9" xfId="5972"/>
    <cellStyle name="Normal 3 2 2 2 2 9 2" xfId="5973"/>
    <cellStyle name="Normal 3 2 2 2 2 9 2 2" xfId="5974"/>
    <cellStyle name="Normal 3 2 2 2 2 9 2 2 2" xfId="36116"/>
    <cellStyle name="Normal 3 2 2 2 2 9 2 3" xfId="36115"/>
    <cellStyle name="Normal 3 2 2 2 2 9 3" xfId="5975"/>
    <cellStyle name="Normal 3 2 2 2 2 9 3 2" xfId="36117"/>
    <cellStyle name="Normal 3 2 2 2 2 9 4" xfId="36114"/>
    <cellStyle name="Normal 3 2 2 2 3" xfId="5976"/>
    <cellStyle name="Normal 3 2 2 2 3 10" xfId="5977"/>
    <cellStyle name="Normal 3 2 2 2 3 10 2" xfId="5978"/>
    <cellStyle name="Normal 3 2 2 2 3 10 2 2" xfId="36120"/>
    <cellStyle name="Normal 3 2 2 2 3 10 3" xfId="36119"/>
    <cellStyle name="Normal 3 2 2 2 3 11" xfId="5979"/>
    <cellStyle name="Normal 3 2 2 2 3 11 2" xfId="36121"/>
    <cellStyle name="Normal 3 2 2 2 3 12" xfId="36118"/>
    <cellStyle name="Normal 3 2 2 2 3 2" xfId="5980"/>
    <cellStyle name="Normal 3 2 2 2 3 2 2" xfId="5981"/>
    <cellStyle name="Normal 3 2 2 2 3 2 2 2" xfId="5982"/>
    <cellStyle name="Normal 3 2 2 2 3 2 2 2 2" xfId="5983"/>
    <cellStyle name="Normal 3 2 2 2 3 2 2 2 2 2" xfId="36125"/>
    <cellStyle name="Normal 3 2 2 2 3 2 2 2 3" xfId="36124"/>
    <cellStyle name="Normal 3 2 2 2 3 2 2 3" xfId="5984"/>
    <cellStyle name="Normal 3 2 2 2 3 2 2 3 2" xfId="36126"/>
    <cellStyle name="Normal 3 2 2 2 3 2 2 4" xfId="36123"/>
    <cellStyle name="Normal 3 2 2 2 3 2 3" xfId="5985"/>
    <cellStyle name="Normal 3 2 2 2 3 2 3 2" xfId="5986"/>
    <cellStyle name="Normal 3 2 2 2 3 2 3 2 2" xfId="5987"/>
    <cellStyle name="Normal 3 2 2 2 3 2 3 2 2 2" xfId="36129"/>
    <cellStyle name="Normal 3 2 2 2 3 2 3 2 3" xfId="36128"/>
    <cellStyle name="Normal 3 2 2 2 3 2 3 3" xfId="5988"/>
    <cellStyle name="Normal 3 2 2 2 3 2 3 3 2" xfId="36130"/>
    <cellStyle name="Normal 3 2 2 2 3 2 3 4" xfId="36127"/>
    <cellStyle name="Normal 3 2 2 2 3 2 4" xfId="5989"/>
    <cellStyle name="Normal 3 2 2 2 3 2 4 2" xfId="5990"/>
    <cellStyle name="Normal 3 2 2 2 3 2 4 2 2" xfId="5991"/>
    <cellStyle name="Normal 3 2 2 2 3 2 4 2 2 2" xfId="36133"/>
    <cellStyle name="Normal 3 2 2 2 3 2 4 2 3" xfId="36132"/>
    <cellStyle name="Normal 3 2 2 2 3 2 4 3" xfId="5992"/>
    <cellStyle name="Normal 3 2 2 2 3 2 4 3 2" xfId="36134"/>
    <cellStyle name="Normal 3 2 2 2 3 2 4 4" xfId="36131"/>
    <cellStyle name="Normal 3 2 2 2 3 2 5" xfId="5993"/>
    <cellStyle name="Normal 3 2 2 2 3 2 5 2" xfId="5994"/>
    <cellStyle name="Normal 3 2 2 2 3 2 5 2 2" xfId="36136"/>
    <cellStyle name="Normal 3 2 2 2 3 2 5 3" xfId="36135"/>
    <cellStyle name="Normal 3 2 2 2 3 2 6" xfId="5995"/>
    <cellStyle name="Normal 3 2 2 2 3 2 6 2" xfId="36137"/>
    <cellStyle name="Normal 3 2 2 2 3 2 7" xfId="36122"/>
    <cellStyle name="Normal 3 2 2 2 3 3" xfId="5996"/>
    <cellStyle name="Normal 3 2 2 2 3 3 2" xfId="5997"/>
    <cellStyle name="Normal 3 2 2 2 3 3 2 2" xfId="5998"/>
    <cellStyle name="Normal 3 2 2 2 3 3 2 2 2" xfId="5999"/>
    <cellStyle name="Normal 3 2 2 2 3 3 2 2 2 2" xfId="36141"/>
    <cellStyle name="Normal 3 2 2 2 3 3 2 2 3" xfId="36140"/>
    <cellStyle name="Normal 3 2 2 2 3 3 2 3" xfId="6000"/>
    <cellStyle name="Normal 3 2 2 2 3 3 2 3 2" xfId="36142"/>
    <cellStyle name="Normal 3 2 2 2 3 3 2 4" xfId="36139"/>
    <cellStyle name="Normal 3 2 2 2 3 3 3" xfId="6001"/>
    <cellStyle name="Normal 3 2 2 2 3 3 3 2" xfId="6002"/>
    <cellStyle name="Normal 3 2 2 2 3 3 3 2 2" xfId="6003"/>
    <cellStyle name="Normal 3 2 2 2 3 3 3 2 2 2" xfId="36145"/>
    <cellStyle name="Normal 3 2 2 2 3 3 3 2 3" xfId="36144"/>
    <cellStyle name="Normal 3 2 2 2 3 3 3 3" xfId="6004"/>
    <cellStyle name="Normal 3 2 2 2 3 3 3 3 2" xfId="36146"/>
    <cellStyle name="Normal 3 2 2 2 3 3 3 4" xfId="36143"/>
    <cellStyle name="Normal 3 2 2 2 3 3 4" xfId="6005"/>
    <cellStyle name="Normal 3 2 2 2 3 3 4 2" xfId="6006"/>
    <cellStyle name="Normal 3 2 2 2 3 3 4 2 2" xfId="6007"/>
    <cellStyle name="Normal 3 2 2 2 3 3 4 2 2 2" xfId="36149"/>
    <cellStyle name="Normal 3 2 2 2 3 3 4 2 3" xfId="36148"/>
    <cellStyle name="Normal 3 2 2 2 3 3 4 3" xfId="6008"/>
    <cellStyle name="Normal 3 2 2 2 3 3 4 3 2" xfId="36150"/>
    <cellStyle name="Normal 3 2 2 2 3 3 4 4" xfId="36147"/>
    <cellStyle name="Normal 3 2 2 2 3 3 5" xfId="6009"/>
    <cellStyle name="Normal 3 2 2 2 3 3 5 2" xfId="6010"/>
    <cellStyle name="Normal 3 2 2 2 3 3 5 2 2" xfId="36152"/>
    <cellStyle name="Normal 3 2 2 2 3 3 5 3" xfId="36151"/>
    <cellStyle name="Normal 3 2 2 2 3 3 6" xfId="6011"/>
    <cellStyle name="Normal 3 2 2 2 3 3 6 2" xfId="36153"/>
    <cellStyle name="Normal 3 2 2 2 3 3 7" xfId="36138"/>
    <cellStyle name="Normal 3 2 2 2 3 4" xfId="6012"/>
    <cellStyle name="Normal 3 2 2 2 3 4 2" xfId="6013"/>
    <cellStyle name="Normal 3 2 2 2 3 4 2 2" xfId="6014"/>
    <cellStyle name="Normal 3 2 2 2 3 4 2 2 2" xfId="6015"/>
    <cellStyle name="Normal 3 2 2 2 3 4 2 2 2 2" xfId="36157"/>
    <cellStyle name="Normal 3 2 2 2 3 4 2 2 3" xfId="36156"/>
    <cellStyle name="Normal 3 2 2 2 3 4 2 3" xfId="6016"/>
    <cellStyle name="Normal 3 2 2 2 3 4 2 3 2" xfId="36158"/>
    <cellStyle name="Normal 3 2 2 2 3 4 2 4" xfId="36155"/>
    <cellStyle name="Normal 3 2 2 2 3 4 3" xfId="6017"/>
    <cellStyle name="Normal 3 2 2 2 3 4 3 2" xfId="6018"/>
    <cellStyle name="Normal 3 2 2 2 3 4 3 2 2" xfId="6019"/>
    <cellStyle name="Normal 3 2 2 2 3 4 3 2 2 2" xfId="36161"/>
    <cellStyle name="Normal 3 2 2 2 3 4 3 2 3" xfId="36160"/>
    <cellStyle name="Normal 3 2 2 2 3 4 3 3" xfId="6020"/>
    <cellStyle name="Normal 3 2 2 2 3 4 3 3 2" xfId="36162"/>
    <cellStyle name="Normal 3 2 2 2 3 4 3 4" xfId="36159"/>
    <cellStyle name="Normal 3 2 2 2 3 4 4" xfId="6021"/>
    <cellStyle name="Normal 3 2 2 2 3 4 4 2" xfId="6022"/>
    <cellStyle name="Normal 3 2 2 2 3 4 4 2 2" xfId="36164"/>
    <cellStyle name="Normal 3 2 2 2 3 4 4 3" xfId="36163"/>
    <cellStyle name="Normal 3 2 2 2 3 4 5" xfId="6023"/>
    <cellStyle name="Normal 3 2 2 2 3 4 5 2" xfId="36165"/>
    <cellStyle name="Normal 3 2 2 2 3 4 6" xfId="36154"/>
    <cellStyle name="Normal 3 2 2 2 3 5" xfId="6024"/>
    <cellStyle name="Normal 3 2 2 2 3 5 2" xfId="6025"/>
    <cellStyle name="Normal 3 2 2 2 3 5 2 2" xfId="6026"/>
    <cellStyle name="Normal 3 2 2 2 3 5 2 2 2" xfId="36168"/>
    <cellStyle name="Normal 3 2 2 2 3 5 2 3" xfId="36167"/>
    <cellStyle name="Normal 3 2 2 2 3 5 3" xfId="6027"/>
    <cellStyle name="Normal 3 2 2 2 3 5 3 2" xfId="36169"/>
    <cellStyle name="Normal 3 2 2 2 3 5 4" xfId="36166"/>
    <cellStyle name="Normal 3 2 2 2 3 6" xfId="6028"/>
    <cellStyle name="Normal 3 2 2 2 3 6 2" xfId="6029"/>
    <cellStyle name="Normal 3 2 2 2 3 6 2 2" xfId="6030"/>
    <cellStyle name="Normal 3 2 2 2 3 6 2 2 2" xfId="36172"/>
    <cellStyle name="Normal 3 2 2 2 3 6 2 3" xfId="36171"/>
    <cellStyle name="Normal 3 2 2 2 3 6 3" xfId="6031"/>
    <cellStyle name="Normal 3 2 2 2 3 6 3 2" xfId="36173"/>
    <cellStyle name="Normal 3 2 2 2 3 6 4" xfId="36170"/>
    <cellStyle name="Normal 3 2 2 2 3 7" xfId="6032"/>
    <cellStyle name="Normal 3 2 2 2 3 7 2" xfId="6033"/>
    <cellStyle name="Normal 3 2 2 2 3 7 2 2" xfId="6034"/>
    <cellStyle name="Normal 3 2 2 2 3 7 2 2 2" xfId="36176"/>
    <cellStyle name="Normal 3 2 2 2 3 7 2 3" xfId="36175"/>
    <cellStyle name="Normal 3 2 2 2 3 7 3" xfId="6035"/>
    <cellStyle name="Normal 3 2 2 2 3 7 3 2" xfId="36177"/>
    <cellStyle name="Normal 3 2 2 2 3 7 4" xfId="36174"/>
    <cellStyle name="Normal 3 2 2 2 3 8" xfId="6036"/>
    <cellStyle name="Normal 3 2 2 2 3 8 2" xfId="6037"/>
    <cellStyle name="Normal 3 2 2 2 3 8 2 2" xfId="6038"/>
    <cellStyle name="Normal 3 2 2 2 3 8 2 2 2" xfId="36180"/>
    <cellStyle name="Normal 3 2 2 2 3 8 2 3" xfId="36179"/>
    <cellStyle name="Normal 3 2 2 2 3 8 3" xfId="6039"/>
    <cellStyle name="Normal 3 2 2 2 3 8 3 2" xfId="36181"/>
    <cellStyle name="Normal 3 2 2 2 3 8 4" xfId="36178"/>
    <cellStyle name="Normal 3 2 2 2 3 9" xfId="6040"/>
    <cellStyle name="Normal 3 2 2 2 3 9 2" xfId="6041"/>
    <cellStyle name="Normal 3 2 2 2 3 9 2 2" xfId="6042"/>
    <cellStyle name="Normal 3 2 2 2 3 9 2 2 2" xfId="36184"/>
    <cellStyle name="Normal 3 2 2 2 3 9 2 3" xfId="36183"/>
    <cellStyle name="Normal 3 2 2 2 3 9 3" xfId="6043"/>
    <cellStyle name="Normal 3 2 2 2 3 9 3 2" xfId="36185"/>
    <cellStyle name="Normal 3 2 2 2 3 9 4" xfId="36182"/>
    <cellStyle name="Normal 3 2 2 2 4" xfId="6044"/>
    <cellStyle name="Normal 3 2 2 2 4 2" xfId="6045"/>
    <cellStyle name="Normal 3 2 2 2 4 2 2" xfId="6046"/>
    <cellStyle name="Normal 3 2 2 2 4 2 2 2" xfId="6047"/>
    <cellStyle name="Normal 3 2 2 2 4 2 2 2 2" xfId="36189"/>
    <cellStyle name="Normal 3 2 2 2 4 2 2 3" xfId="36188"/>
    <cellStyle name="Normal 3 2 2 2 4 2 3" xfId="6048"/>
    <cellStyle name="Normal 3 2 2 2 4 2 3 2" xfId="36190"/>
    <cellStyle name="Normal 3 2 2 2 4 2 4" xfId="36187"/>
    <cellStyle name="Normal 3 2 2 2 4 3" xfId="6049"/>
    <cellStyle name="Normal 3 2 2 2 4 3 2" xfId="6050"/>
    <cellStyle name="Normal 3 2 2 2 4 3 2 2" xfId="6051"/>
    <cellStyle name="Normal 3 2 2 2 4 3 2 2 2" xfId="36193"/>
    <cellStyle name="Normal 3 2 2 2 4 3 2 3" xfId="36192"/>
    <cellStyle name="Normal 3 2 2 2 4 3 3" xfId="6052"/>
    <cellStyle name="Normal 3 2 2 2 4 3 3 2" xfId="36194"/>
    <cellStyle name="Normal 3 2 2 2 4 3 4" xfId="36191"/>
    <cellStyle name="Normal 3 2 2 2 4 4" xfId="6053"/>
    <cellStyle name="Normal 3 2 2 2 4 4 2" xfId="6054"/>
    <cellStyle name="Normal 3 2 2 2 4 4 2 2" xfId="6055"/>
    <cellStyle name="Normal 3 2 2 2 4 4 2 2 2" xfId="36197"/>
    <cellStyle name="Normal 3 2 2 2 4 4 2 3" xfId="36196"/>
    <cellStyle name="Normal 3 2 2 2 4 4 3" xfId="6056"/>
    <cellStyle name="Normal 3 2 2 2 4 4 3 2" xfId="36198"/>
    <cellStyle name="Normal 3 2 2 2 4 4 4" xfId="36195"/>
    <cellStyle name="Normal 3 2 2 2 4 5" xfId="6057"/>
    <cellStyle name="Normal 3 2 2 2 4 5 2" xfId="6058"/>
    <cellStyle name="Normal 3 2 2 2 4 5 2 2" xfId="36200"/>
    <cellStyle name="Normal 3 2 2 2 4 5 3" xfId="36199"/>
    <cellStyle name="Normal 3 2 2 2 4 6" xfId="6059"/>
    <cellStyle name="Normal 3 2 2 2 4 6 2" xfId="36201"/>
    <cellStyle name="Normal 3 2 2 2 4 7" xfId="36186"/>
    <cellStyle name="Normal 3 2 2 2 5" xfId="6060"/>
    <cellStyle name="Normal 3 2 2 2 5 2" xfId="6061"/>
    <cellStyle name="Normal 3 2 2 2 5 2 2" xfId="6062"/>
    <cellStyle name="Normal 3 2 2 2 5 2 2 2" xfId="6063"/>
    <cellStyle name="Normal 3 2 2 2 5 2 2 2 2" xfId="36205"/>
    <cellStyle name="Normal 3 2 2 2 5 2 2 3" xfId="36204"/>
    <cellStyle name="Normal 3 2 2 2 5 2 3" xfId="6064"/>
    <cellStyle name="Normal 3 2 2 2 5 2 3 2" xfId="36206"/>
    <cellStyle name="Normal 3 2 2 2 5 2 4" xfId="36203"/>
    <cellStyle name="Normal 3 2 2 2 5 3" xfId="6065"/>
    <cellStyle name="Normal 3 2 2 2 5 3 2" xfId="6066"/>
    <cellStyle name="Normal 3 2 2 2 5 3 2 2" xfId="6067"/>
    <cellStyle name="Normal 3 2 2 2 5 3 2 2 2" xfId="36209"/>
    <cellStyle name="Normal 3 2 2 2 5 3 2 3" xfId="36208"/>
    <cellStyle name="Normal 3 2 2 2 5 3 3" xfId="6068"/>
    <cellStyle name="Normal 3 2 2 2 5 3 3 2" xfId="36210"/>
    <cellStyle name="Normal 3 2 2 2 5 3 4" xfId="36207"/>
    <cellStyle name="Normal 3 2 2 2 5 4" xfId="6069"/>
    <cellStyle name="Normal 3 2 2 2 5 4 2" xfId="6070"/>
    <cellStyle name="Normal 3 2 2 2 5 4 2 2" xfId="6071"/>
    <cellStyle name="Normal 3 2 2 2 5 4 2 2 2" xfId="36213"/>
    <cellStyle name="Normal 3 2 2 2 5 4 2 3" xfId="36212"/>
    <cellStyle name="Normal 3 2 2 2 5 4 3" xfId="6072"/>
    <cellStyle name="Normal 3 2 2 2 5 4 3 2" xfId="36214"/>
    <cellStyle name="Normal 3 2 2 2 5 4 4" xfId="36211"/>
    <cellStyle name="Normal 3 2 2 2 5 5" xfId="6073"/>
    <cellStyle name="Normal 3 2 2 2 5 5 2" xfId="6074"/>
    <cellStyle name="Normal 3 2 2 2 5 5 2 2" xfId="36216"/>
    <cellStyle name="Normal 3 2 2 2 5 5 3" xfId="36215"/>
    <cellStyle name="Normal 3 2 2 2 5 6" xfId="6075"/>
    <cellStyle name="Normal 3 2 2 2 5 6 2" xfId="36217"/>
    <cellStyle name="Normal 3 2 2 2 5 7" xfId="36202"/>
    <cellStyle name="Normal 3 2 2 2 6" xfId="6076"/>
    <cellStyle name="Normal 3 2 2 2 6 2" xfId="6077"/>
    <cellStyle name="Normal 3 2 2 2 6 2 2" xfId="6078"/>
    <cellStyle name="Normal 3 2 2 2 6 2 2 2" xfId="6079"/>
    <cellStyle name="Normal 3 2 2 2 6 2 2 2 2" xfId="36221"/>
    <cellStyle name="Normal 3 2 2 2 6 2 2 3" xfId="36220"/>
    <cellStyle name="Normal 3 2 2 2 6 2 3" xfId="6080"/>
    <cellStyle name="Normal 3 2 2 2 6 2 3 2" xfId="36222"/>
    <cellStyle name="Normal 3 2 2 2 6 2 4" xfId="36219"/>
    <cellStyle name="Normal 3 2 2 2 6 3" xfId="6081"/>
    <cellStyle name="Normal 3 2 2 2 6 3 2" xfId="6082"/>
    <cellStyle name="Normal 3 2 2 2 6 3 2 2" xfId="6083"/>
    <cellStyle name="Normal 3 2 2 2 6 3 2 2 2" xfId="36225"/>
    <cellStyle name="Normal 3 2 2 2 6 3 2 3" xfId="36224"/>
    <cellStyle name="Normal 3 2 2 2 6 3 3" xfId="6084"/>
    <cellStyle name="Normal 3 2 2 2 6 3 3 2" xfId="36226"/>
    <cellStyle name="Normal 3 2 2 2 6 3 4" xfId="36223"/>
    <cellStyle name="Normal 3 2 2 2 6 4" xfId="6085"/>
    <cellStyle name="Normal 3 2 2 2 6 4 2" xfId="6086"/>
    <cellStyle name="Normal 3 2 2 2 6 4 2 2" xfId="36228"/>
    <cellStyle name="Normal 3 2 2 2 6 4 3" xfId="36227"/>
    <cellStyle name="Normal 3 2 2 2 6 5" xfId="6087"/>
    <cellStyle name="Normal 3 2 2 2 6 5 2" xfId="36229"/>
    <cellStyle name="Normal 3 2 2 2 6 6" xfId="36218"/>
    <cellStyle name="Normal 3 2 2 2 7" xfId="6088"/>
    <cellStyle name="Normal 3 2 2 2 7 2" xfId="6089"/>
    <cellStyle name="Normal 3 2 2 2 7 2 2" xfId="6090"/>
    <cellStyle name="Normal 3 2 2 2 7 2 2 2" xfId="36232"/>
    <cellStyle name="Normal 3 2 2 2 7 2 3" xfId="36231"/>
    <cellStyle name="Normal 3 2 2 2 7 3" xfId="6091"/>
    <cellStyle name="Normal 3 2 2 2 7 3 2" xfId="36233"/>
    <cellStyle name="Normal 3 2 2 2 7 4" xfId="36230"/>
    <cellStyle name="Normal 3 2 2 2 8" xfId="6092"/>
    <cellStyle name="Normal 3 2 2 2 8 2" xfId="6093"/>
    <cellStyle name="Normal 3 2 2 2 8 2 2" xfId="6094"/>
    <cellStyle name="Normal 3 2 2 2 8 2 2 2" xfId="36236"/>
    <cellStyle name="Normal 3 2 2 2 8 2 3" xfId="36235"/>
    <cellStyle name="Normal 3 2 2 2 8 3" xfId="6095"/>
    <cellStyle name="Normal 3 2 2 2 8 3 2" xfId="36237"/>
    <cellStyle name="Normal 3 2 2 2 8 4" xfId="36234"/>
    <cellStyle name="Normal 3 2 2 2 9" xfId="6096"/>
    <cellStyle name="Normal 3 2 2 2 9 2" xfId="6097"/>
    <cellStyle name="Normal 3 2 2 2 9 2 2" xfId="6098"/>
    <cellStyle name="Normal 3 2 2 2 9 2 2 2" xfId="36240"/>
    <cellStyle name="Normal 3 2 2 2 9 2 3" xfId="36239"/>
    <cellStyle name="Normal 3 2 2 2 9 3" xfId="6099"/>
    <cellStyle name="Normal 3 2 2 2 9 3 2" xfId="36241"/>
    <cellStyle name="Normal 3 2 2 2 9 4" xfId="36238"/>
    <cellStyle name="Normal 3 2 2 3" xfId="711"/>
    <cellStyle name="Normal 3 2 2 3 10" xfId="6101"/>
    <cellStyle name="Normal 3 2 2 3 10 2" xfId="6102"/>
    <cellStyle name="Normal 3 2 2 3 10 2 2" xfId="6103"/>
    <cellStyle name="Normal 3 2 2 3 10 2 2 2" xfId="36245"/>
    <cellStyle name="Normal 3 2 2 3 10 2 3" xfId="36244"/>
    <cellStyle name="Normal 3 2 2 3 10 3" xfId="6104"/>
    <cellStyle name="Normal 3 2 2 3 10 3 2" xfId="36246"/>
    <cellStyle name="Normal 3 2 2 3 10 4" xfId="36243"/>
    <cellStyle name="Normal 3 2 2 3 11" xfId="6105"/>
    <cellStyle name="Normal 3 2 2 3 11 2" xfId="6106"/>
    <cellStyle name="Normal 3 2 2 3 11 2 2" xfId="36248"/>
    <cellStyle name="Normal 3 2 2 3 11 3" xfId="36247"/>
    <cellStyle name="Normal 3 2 2 3 12" xfId="6107"/>
    <cellStyle name="Normal 3 2 2 3 12 2" xfId="36249"/>
    <cellStyle name="Normal 3 2 2 3 13" xfId="6108"/>
    <cellStyle name="Normal 3 2 2 3 13 2" xfId="36250"/>
    <cellStyle name="Normal 3 2 2 3 14" xfId="6100"/>
    <cellStyle name="Normal 3 2 2 3 14 2" xfId="36242"/>
    <cellStyle name="Normal 3 2 2 3 15" xfId="30300"/>
    <cellStyle name="Normal 3 2 2 3 15 2" xfId="60399"/>
    <cellStyle name="Normal 3 2 2 3 16" xfId="30916"/>
    <cellStyle name="Normal 3 2 2 3 2" xfId="6109"/>
    <cellStyle name="Normal 3 2 2 3 2 10" xfId="6110"/>
    <cellStyle name="Normal 3 2 2 3 2 10 2" xfId="6111"/>
    <cellStyle name="Normal 3 2 2 3 2 10 2 2" xfId="36253"/>
    <cellStyle name="Normal 3 2 2 3 2 10 3" xfId="36252"/>
    <cellStyle name="Normal 3 2 2 3 2 11" xfId="6112"/>
    <cellStyle name="Normal 3 2 2 3 2 11 2" xfId="36254"/>
    <cellStyle name="Normal 3 2 2 3 2 12" xfId="36251"/>
    <cellStyle name="Normal 3 2 2 3 2 2" xfId="6113"/>
    <cellStyle name="Normal 3 2 2 3 2 2 2" xfId="6114"/>
    <cellStyle name="Normal 3 2 2 3 2 2 2 2" xfId="6115"/>
    <cellStyle name="Normal 3 2 2 3 2 2 2 2 2" xfId="6116"/>
    <cellStyle name="Normal 3 2 2 3 2 2 2 2 2 2" xfId="36258"/>
    <cellStyle name="Normal 3 2 2 3 2 2 2 2 3" xfId="36257"/>
    <cellStyle name="Normal 3 2 2 3 2 2 2 3" xfId="6117"/>
    <cellStyle name="Normal 3 2 2 3 2 2 2 3 2" xfId="36259"/>
    <cellStyle name="Normal 3 2 2 3 2 2 2 4" xfId="36256"/>
    <cellStyle name="Normal 3 2 2 3 2 2 3" xfId="6118"/>
    <cellStyle name="Normal 3 2 2 3 2 2 3 2" xfId="6119"/>
    <cellStyle name="Normal 3 2 2 3 2 2 3 2 2" xfId="6120"/>
    <cellStyle name="Normal 3 2 2 3 2 2 3 2 2 2" xfId="36262"/>
    <cellStyle name="Normal 3 2 2 3 2 2 3 2 3" xfId="36261"/>
    <cellStyle name="Normal 3 2 2 3 2 2 3 3" xfId="6121"/>
    <cellStyle name="Normal 3 2 2 3 2 2 3 3 2" xfId="36263"/>
    <cellStyle name="Normal 3 2 2 3 2 2 3 4" xfId="36260"/>
    <cellStyle name="Normal 3 2 2 3 2 2 4" xfId="6122"/>
    <cellStyle name="Normal 3 2 2 3 2 2 4 2" xfId="6123"/>
    <cellStyle name="Normal 3 2 2 3 2 2 4 2 2" xfId="6124"/>
    <cellStyle name="Normal 3 2 2 3 2 2 4 2 2 2" xfId="36266"/>
    <cellStyle name="Normal 3 2 2 3 2 2 4 2 3" xfId="36265"/>
    <cellStyle name="Normal 3 2 2 3 2 2 4 3" xfId="6125"/>
    <cellStyle name="Normal 3 2 2 3 2 2 4 3 2" xfId="36267"/>
    <cellStyle name="Normal 3 2 2 3 2 2 4 4" xfId="36264"/>
    <cellStyle name="Normal 3 2 2 3 2 2 5" xfId="6126"/>
    <cellStyle name="Normal 3 2 2 3 2 2 5 2" xfId="6127"/>
    <cellStyle name="Normal 3 2 2 3 2 2 5 2 2" xfId="36269"/>
    <cellStyle name="Normal 3 2 2 3 2 2 5 3" xfId="36268"/>
    <cellStyle name="Normal 3 2 2 3 2 2 6" xfId="6128"/>
    <cellStyle name="Normal 3 2 2 3 2 2 6 2" xfId="36270"/>
    <cellStyle name="Normal 3 2 2 3 2 2 7" xfId="36255"/>
    <cellStyle name="Normal 3 2 2 3 2 3" xfId="6129"/>
    <cellStyle name="Normal 3 2 2 3 2 3 2" xfId="6130"/>
    <cellStyle name="Normal 3 2 2 3 2 3 2 2" xfId="6131"/>
    <cellStyle name="Normal 3 2 2 3 2 3 2 2 2" xfId="6132"/>
    <cellStyle name="Normal 3 2 2 3 2 3 2 2 2 2" xfId="36274"/>
    <cellStyle name="Normal 3 2 2 3 2 3 2 2 3" xfId="36273"/>
    <cellStyle name="Normal 3 2 2 3 2 3 2 3" xfId="6133"/>
    <cellStyle name="Normal 3 2 2 3 2 3 2 3 2" xfId="36275"/>
    <cellStyle name="Normal 3 2 2 3 2 3 2 4" xfId="36272"/>
    <cellStyle name="Normal 3 2 2 3 2 3 3" xfId="6134"/>
    <cellStyle name="Normal 3 2 2 3 2 3 3 2" xfId="6135"/>
    <cellStyle name="Normal 3 2 2 3 2 3 3 2 2" xfId="6136"/>
    <cellStyle name="Normal 3 2 2 3 2 3 3 2 2 2" xfId="36278"/>
    <cellStyle name="Normal 3 2 2 3 2 3 3 2 3" xfId="36277"/>
    <cellStyle name="Normal 3 2 2 3 2 3 3 3" xfId="6137"/>
    <cellStyle name="Normal 3 2 2 3 2 3 3 3 2" xfId="36279"/>
    <cellStyle name="Normal 3 2 2 3 2 3 3 4" xfId="36276"/>
    <cellStyle name="Normal 3 2 2 3 2 3 4" xfId="6138"/>
    <cellStyle name="Normal 3 2 2 3 2 3 4 2" xfId="6139"/>
    <cellStyle name="Normal 3 2 2 3 2 3 4 2 2" xfId="6140"/>
    <cellStyle name="Normal 3 2 2 3 2 3 4 2 2 2" xfId="36282"/>
    <cellStyle name="Normal 3 2 2 3 2 3 4 2 3" xfId="36281"/>
    <cellStyle name="Normal 3 2 2 3 2 3 4 3" xfId="6141"/>
    <cellStyle name="Normal 3 2 2 3 2 3 4 3 2" xfId="36283"/>
    <cellStyle name="Normal 3 2 2 3 2 3 4 4" xfId="36280"/>
    <cellStyle name="Normal 3 2 2 3 2 3 5" xfId="6142"/>
    <cellStyle name="Normal 3 2 2 3 2 3 5 2" xfId="6143"/>
    <cellStyle name="Normal 3 2 2 3 2 3 5 2 2" xfId="36285"/>
    <cellStyle name="Normal 3 2 2 3 2 3 5 3" xfId="36284"/>
    <cellStyle name="Normal 3 2 2 3 2 3 6" xfId="6144"/>
    <cellStyle name="Normal 3 2 2 3 2 3 6 2" xfId="36286"/>
    <cellStyle name="Normal 3 2 2 3 2 3 7" xfId="36271"/>
    <cellStyle name="Normal 3 2 2 3 2 4" xfId="6145"/>
    <cellStyle name="Normal 3 2 2 3 2 4 2" xfId="6146"/>
    <cellStyle name="Normal 3 2 2 3 2 4 2 2" xfId="6147"/>
    <cellStyle name="Normal 3 2 2 3 2 4 2 2 2" xfId="6148"/>
    <cellStyle name="Normal 3 2 2 3 2 4 2 2 2 2" xfId="36290"/>
    <cellStyle name="Normal 3 2 2 3 2 4 2 2 3" xfId="36289"/>
    <cellStyle name="Normal 3 2 2 3 2 4 2 3" xfId="6149"/>
    <cellStyle name="Normal 3 2 2 3 2 4 2 3 2" xfId="36291"/>
    <cellStyle name="Normal 3 2 2 3 2 4 2 4" xfId="36288"/>
    <cellStyle name="Normal 3 2 2 3 2 4 3" xfId="6150"/>
    <cellStyle name="Normal 3 2 2 3 2 4 3 2" xfId="6151"/>
    <cellStyle name="Normal 3 2 2 3 2 4 3 2 2" xfId="6152"/>
    <cellStyle name="Normal 3 2 2 3 2 4 3 2 2 2" xfId="36294"/>
    <cellStyle name="Normal 3 2 2 3 2 4 3 2 3" xfId="36293"/>
    <cellStyle name="Normal 3 2 2 3 2 4 3 3" xfId="6153"/>
    <cellStyle name="Normal 3 2 2 3 2 4 3 3 2" xfId="36295"/>
    <cellStyle name="Normal 3 2 2 3 2 4 3 4" xfId="36292"/>
    <cellStyle name="Normal 3 2 2 3 2 4 4" xfId="6154"/>
    <cellStyle name="Normal 3 2 2 3 2 4 4 2" xfId="6155"/>
    <cellStyle name="Normal 3 2 2 3 2 4 4 2 2" xfId="36297"/>
    <cellStyle name="Normal 3 2 2 3 2 4 4 3" xfId="36296"/>
    <cellStyle name="Normal 3 2 2 3 2 4 5" xfId="6156"/>
    <cellStyle name="Normal 3 2 2 3 2 4 5 2" xfId="36298"/>
    <cellStyle name="Normal 3 2 2 3 2 4 6" xfId="36287"/>
    <cellStyle name="Normal 3 2 2 3 2 5" xfId="6157"/>
    <cellStyle name="Normal 3 2 2 3 2 5 2" xfId="6158"/>
    <cellStyle name="Normal 3 2 2 3 2 5 2 2" xfId="6159"/>
    <cellStyle name="Normal 3 2 2 3 2 5 2 2 2" xfId="36301"/>
    <cellStyle name="Normal 3 2 2 3 2 5 2 3" xfId="36300"/>
    <cellStyle name="Normal 3 2 2 3 2 5 3" xfId="6160"/>
    <cellStyle name="Normal 3 2 2 3 2 5 3 2" xfId="36302"/>
    <cellStyle name="Normal 3 2 2 3 2 5 4" xfId="36299"/>
    <cellStyle name="Normal 3 2 2 3 2 6" xfId="6161"/>
    <cellStyle name="Normal 3 2 2 3 2 6 2" xfId="6162"/>
    <cellStyle name="Normal 3 2 2 3 2 6 2 2" xfId="6163"/>
    <cellStyle name="Normal 3 2 2 3 2 6 2 2 2" xfId="36305"/>
    <cellStyle name="Normal 3 2 2 3 2 6 2 3" xfId="36304"/>
    <cellStyle name="Normal 3 2 2 3 2 6 3" xfId="6164"/>
    <cellStyle name="Normal 3 2 2 3 2 6 3 2" xfId="36306"/>
    <cellStyle name="Normal 3 2 2 3 2 6 4" xfId="36303"/>
    <cellStyle name="Normal 3 2 2 3 2 7" xfId="6165"/>
    <cellStyle name="Normal 3 2 2 3 2 7 2" xfId="6166"/>
    <cellStyle name="Normal 3 2 2 3 2 7 2 2" xfId="6167"/>
    <cellStyle name="Normal 3 2 2 3 2 7 2 2 2" xfId="36309"/>
    <cellStyle name="Normal 3 2 2 3 2 7 2 3" xfId="36308"/>
    <cellStyle name="Normal 3 2 2 3 2 7 3" xfId="6168"/>
    <cellStyle name="Normal 3 2 2 3 2 7 3 2" xfId="36310"/>
    <cellStyle name="Normal 3 2 2 3 2 7 4" xfId="36307"/>
    <cellStyle name="Normal 3 2 2 3 2 8" xfId="6169"/>
    <cellStyle name="Normal 3 2 2 3 2 8 2" xfId="6170"/>
    <cellStyle name="Normal 3 2 2 3 2 8 2 2" xfId="6171"/>
    <cellStyle name="Normal 3 2 2 3 2 8 2 2 2" xfId="36313"/>
    <cellStyle name="Normal 3 2 2 3 2 8 2 3" xfId="36312"/>
    <cellStyle name="Normal 3 2 2 3 2 8 3" xfId="6172"/>
    <cellStyle name="Normal 3 2 2 3 2 8 3 2" xfId="36314"/>
    <cellStyle name="Normal 3 2 2 3 2 8 4" xfId="36311"/>
    <cellStyle name="Normal 3 2 2 3 2 9" xfId="6173"/>
    <cellStyle name="Normal 3 2 2 3 2 9 2" xfId="6174"/>
    <cellStyle name="Normal 3 2 2 3 2 9 2 2" xfId="6175"/>
    <cellStyle name="Normal 3 2 2 3 2 9 2 2 2" xfId="36317"/>
    <cellStyle name="Normal 3 2 2 3 2 9 2 3" xfId="36316"/>
    <cellStyle name="Normal 3 2 2 3 2 9 3" xfId="6176"/>
    <cellStyle name="Normal 3 2 2 3 2 9 3 2" xfId="36318"/>
    <cellStyle name="Normal 3 2 2 3 2 9 4" xfId="36315"/>
    <cellStyle name="Normal 3 2 2 3 3" xfId="6177"/>
    <cellStyle name="Normal 3 2 2 3 3 2" xfId="6178"/>
    <cellStyle name="Normal 3 2 2 3 3 2 2" xfId="6179"/>
    <cellStyle name="Normal 3 2 2 3 3 2 2 2" xfId="6180"/>
    <cellStyle name="Normal 3 2 2 3 3 2 2 2 2" xfId="36322"/>
    <cellStyle name="Normal 3 2 2 3 3 2 2 3" xfId="36321"/>
    <cellStyle name="Normal 3 2 2 3 3 2 3" xfId="6181"/>
    <cellStyle name="Normal 3 2 2 3 3 2 3 2" xfId="36323"/>
    <cellStyle name="Normal 3 2 2 3 3 2 4" xfId="36320"/>
    <cellStyle name="Normal 3 2 2 3 3 3" xfId="6182"/>
    <cellStyle name="Normal 3 2 2 3 3 3 2" xfId="6183"/>
    <cellStyle name="Normal 3 2 2 3 3 3 2 2" xfId="6184"/>
    <cellStyle name="Normal 3 2 2 3 3 3 2 2 2" xfId="36326"/>
    <cellStyle name="Normal 3 2 2 3 3 3 2 3" xfId="36325"/>
    <cellStyle name="Normal 3 2 2 3 3 3 3" xfId="6185"/>
    <cellStyle name="Normal 3 2 2 3 3 3 3 2" xfId="36327"/>
    <cellStyle name="Normal 3 2 2 3 3 3 4" xfId="36324"/>
    <cellStyle name="Normal 3 2 2 3 3 4" xfId="6186"/>
    <cellStyle name="Normal 3 2 2 3 3 4 2" xfId="6187"/>
    <cellStyle name="Normal 3 2 2 3 3 4 2 2" xfId="6188"/>
    <cellStyle name="Normal 3 2 2 3 3 4 2 2 2" xfId="36330"/>
    <cellStyle name="Normal 3 2 2 3 3 4 2 3" xfId="36329"/>
    <cellStyle name="Normal 3 2 2 3 3 4 3" xfId="6189"/>
    <cellStyle name="Normal 3 2 2 3 3 4 3 2" xfId="36331"/>
    <cellStyle name="Normal 3 2 2 3 3 4 4" xfId="36328"/>
    <cellStyle name="Normal 3 2 2 3 3 5" xfId="6190"/>
    <cellStyle name="Normal 3 2 2 3 3 5 2" xfId="6191"/>
    <cellStyle name="Normal 3 2 2 3 3 5 2 2" xfId="36333"/>
    <cellStyle name="Normal 3 2 2 3 3 5 3" xfId="36332"/>
    <cellStyle name="Normal 3 2 2 3 3 6" xfId="6192"/>
    <cellStyle name="Normal 3 2 2 3 3 6 2" xfId="36334"/>
    <cellStyle name="Normal 3 2 2 3 3 7" xfId="36319"/>
    <cellStyle name="Normal 3 2 2 3 4" xfId="6193"/>
    <cellStyle name="Normal 3 2 2 3 4 2" xfId="6194"/>
    <cellStyle name="Normal 3 2 2 3 4 2 2" xfId="6195"/>
    <cellStyle name="Normal 3 2 2 3 4 2 2 2" xfId="6196"/>
    <cellStyle name="Normal 3 2 2 3 4 2 2 2 2" xfId="36338"/>
    <cellStyle name="Normal 3 2 2 3 4 2 2 3" xfId="36337"/>
    <cellStyle name="Normal 3 2 2 3 4 2 3" xfId="6197"/>
    <cellStyle name="Normal 3 2 2 3 4 2 3 2" xfId="36339"/>
    <cellStyle name="Normal 3 2 2 3 4 2 4" xfId="36336"/>
    <cellStyle name="Normal 3 2 2 3 4 3" xfId="6198"/>
    <cellStyle name="Normal 3 2 2 3 4 3 2" xfId="6199"/>
    <cellStyle name="Normal 3 2 2 3 4 3 2 2" xfId="6200"/>
    <cellStyle name="Normal 3 2 2 3 4 3 2 2 2" xfId="36342"/>
    <cellStyle name="Normal 3 2 2 3 4 3 2 3" xfId="36341"/>
    <cellStyle name="Normal 3 2 2 3 4 3 3" xfId="6201"/>
    <cellStyle name="Normal 3 2 2 3 4 3 3 2" xfId="36343"/>
    <cellStyle name="Normal 3 2 2 3 4 3 4" xfId="36340"/>
    <cellStyle name="Normal 3 2 2 3 4 4" xfId="6202"/>
    <cellStyle name="Normal 3 2 2 3 4 4 2" xfId="6203"/>
    <cellStyle name="Normal 3 2 2 3 4 4 2 2" xfId="6204"/>
    <cellStyle name="Normal 3 2 2 3 4 4 2 2 2" xfId="36346"/>
    <cellStyle name="Normal 3 2 2 3 4 4 2 3" xfId="36345"/>
    <cellStyle name="Normal 3 2 2 3 4 4 3" xfId="6205"/>
    <cellStyle name="Normal 3 2 2 3 4 4 3 2" xfId="36347"/>
    <cellStyle name="Normal 3 2 2 3 4 4 4" xfId="36344"/>
    <cellStyle name="Normal 3 2 2 3 4 5" xfId="6206"/>
    <cellStyle name="Normal 3 2 2 3 4 5 2" xfId="6207"/>
    <cellStyle name="Normal 3 2 2 3 4 5 2 2" xfId="36349"/>
    <cellStyle name="Normal 3 2 2 3 4 5 3" xfId="36348"/>
    <cellStyle name="Normal 3 2 2 3 4 6" xfId="6208"/>
    <cellStyle name="Normal 3 2 2 3 4 6 2" xfId="36350"/>
    <cellStyle name="Normal 3 2 2 3 4 7" xfId="36335"/>
    <cellStyle name="Normal 3 2 2 3 5" xfId="6209"/>
    <cellStyle name="Normal 3 2 2 3 5 2" xfId="6210"/>
    <cellStyle name="Normal 3 2 2 3 5 2 2" xfId="6211"/>
    <cellStyle name="Normal 3 2 2 3 5 2 2 2" xfId="6212"/>
    <cellStyle name="Normal 3 2 2 3 5 2 2 2 2" xfId="36354"/>
    <cellStyle name="Normal 3 2 2 3 5 2 2 3" xfId="36353"/>
    <cellStyle name="Normal 3 2 2 3 5 2 3" xfId="6213"/>
    <cellStyle name="Normal 3 2 2 3 5 2 3 2" xfId="36355"/>
    <cellStyle name="Normal 3 2 2 3 5 2 4" xfId="36352"/>
    <cellStyle name="Normal 3 2 2 3 5 3" xfId="6214"/>
    <cellStyle name="Normal 3 2 2 3 5 3 2" xfId="6215"/>
    <cellStyle name="Normal 3 2 2 3 5 3 2 2" xfId="6216"/>
    <cellStyle name="Normal 3 2 2 3 5 3 2 2 2" xfId="36358"/>
    <cellStyle name="Normal 3 2 2 3 5 3 2 3" xfId="36357"/>
    <cellStyle name="Normal 3 2 2 3 5 3 3" xfId="6217"/>
    <cellStyle name="Normal 3 2 2 3 5 3 3 2" xfId="36359"/>
    <cellStyle name="Normal 3 2 2 3 5 3 4" xfId="36356"/>
    <cellStyle name="Normal 3 2 2 3 5 4" xfId="6218"/>
    <cellStyle name="Normal 3 2 2 3 5 4 2" xfId="6219"/>
    <cellStyle name="Normal 3 2 2 3 5 4 2 2" xfId="36361"/>
    <cellStyle name="Normal 3 2 2 3 5 4 3" xfId="36360"/>
    <cellStyle name="Normal 3 2 2 3 5 5" xfId="6220"/>
    <cellStyle name="Normal 3 2 2 3 5 5 2" xfId="36362"/>
    <cellStyle name="Normal 3 2 2 3 5 6" xfId="36351"/>
    <cellStyle name="Normal 3 2 2 3 6" xfId="6221"/>
    <cellStyle name="Normal 3 2 2 3 6 2" xfId="6222"/>
    <cellStyle name="Normal 3 2 2 3 6 2 2" xfId="6223"/>
    <cellStyle name="Normal 3 2 2 3 6 2 2 2" xfId="36365"/>
    <cellStyle name="Normal 3 2 2 3 6 2 3" xfId="36364"/>
    <cellStyle name="Normal 3 2 2 3 6 3" xfId="6224"/>
    <cellStyle name="Normal 3 2 2 3 6 3 2" xfId="36366"/>
    <cellStyle name="Normal 3 2 2 3 6 4" xfId="36363"/>
    <cellStyle name="Normal 3 2 2 3 7" xfId="6225"/>
    <cellStyle name="Normal 3 2 2 3 7 2" xfId="6226"/>
    <cellStyle name="Normal 3 2 2 3 7 2 2" xfId="6227"/>
    <cellStyle name="Normal 3 2 2 3 7 2 2 2" xfId="36369"/>
    <cellStyle name="Normal 3 2 2 3 7 2 3" xfId="36368"/>
    <cellStyle name="Normal 3 2 2 3 7 3" xfId="6228"/>
    <cellStyle name="Normal 3 2 2 3 7 3 2" xfId="36370"/>
    <cellStyle name="Normal 3 2 2 3 7 4" xfId="36367"/>
    <cellStyle name="Normal 3 2 2 3 8" xfId="6229"/>
    <cellStyle name="Normal 3 2 2 3 8 2" xfId="6230"/>
    <cellStyle name="Normal 3 2 2 3 8 2 2" xfId="6231"/>
    <cellStyle name="Normal 3 2 2 3 8 2 2 2" xfId="36373"/>
    <cellStyle name="Normal 3 2 2 3 8 2 3" xfId="36372"/>
    <cellStyle name="Normal 3 2 2 3 8 3" xfId="6232"/>
    <cellStyle name="Normal 3 2 2 3 8 3 2" xfId="36374"/>
    <cellStyle name="Normal 3 2 2 3 8 4" xfId="36371"/>
    <cellStyle name="Normal 3 2 2 3 9" xfId="6233"/>
    <cellStyle name="Normal 3 2 2 3 9 2" xfId="6234"/>
    <cellStyle name="Normal 3 2 2 3 9 2 2" xfId="6235"/>
    <cellStyle name="Normal 3 2 2 3 9 2 2 2" xfId="36377"/>
    <cellStyle name="Normal 3 2 2 3 9 2 3" xfId="36376"/>
    <cellStyle name="Normal 3 2 2 3 9 3" xfId="6236"/>
    <cellStyle name="Normal 3 2 2 3 9 3 2" xfId="36378"/>
    <cellStyle name="Normal 3 2 2 3 9 4" xfId="36375"/>
    <cellStyle name="Normal 3 2 2 4" xfId="6237"/>
    <cellStyle name="Normal 3 2 2 4 10" xfId="6238"/>
    <cellStyle name="Normal 3 2 2 4 10 2" xfId="6239"/>
    <cellStyle name="Normal 3 2 2 4 10 2 2" xfId="36381"/>
    <cellStyle name="Normal 3 2 2 4 10 3" xfId="36380"/>
    <cellStyle name="Normal 3 2 2 4 11" xfId="6240"/>
    <cellStyle name="Normal 3 2 2 4 11 2" xfId="36382"/>
    <cellStyle name="Normal 3 2 2 4 12" xfId="36379"/>
    <cellStyle name="Normal 3 2 2 4 2" xfId="6241"/>
    <cellStyle name="Normal 3 2 2 4 2 2" xfId="6242"/>
    <cellStyle name="Normal 3 2 2 4 2 2 2" xfId="6243"/>
    <cellStyle name="Normal 3 2 2 4 2 2 2 2" xfId="6244"/>
    <cellStyle name="Normal 3 2 2 4 2 2 2 2 2" xfId="36386"/>
    <cellStyle name="Normal 3 2 2 4 2 2 2 3" xfId="36385"/>
    <cellStyle name="Normal 3 2 2 4 2 2 3" xfId="6245"/>
    <cellStyle name="Normal 3 2 2 4 2 2 3 2" xfId="36387"/>
    <cellStyle name="Normal 3 2 2 4 2 2 4" xfId="36384"/>
    <cellStyle name="Normal 3 2 2 4 2 3" xfId="6246"/>
    <cellStyle name="Normal 3 2 2 4 2 3 2" xfId="6247"/>
    <cellStyle name="Normal 3 2 2 4 2 3 2 2" xfId="6248"/>
    <cellStyle name="Normal 3 2 2 4 2 3 2 2 2" xfId="36390"/>
    <cellStyle name="Normal 3 2 2 4 2 3 2 3" xfId="36389"/>
    <cellStyle name="Normal 3 2 2 4 2 3 3" xfId="6249"/>
    <cellStyle name="Normal 3 2 2 4 2 3 3 2" xfId="36391"/>
    <cellStyle name="Normal 3 2 2 4 2 3 4" xfId="36388"/>
    <cellStyle name="Normal 3 2 2 4 2 4" xfId="6250"/>
    <cellStyle name="Normal 3 2 2 4 2 4 2" xfId="6251"/>
    <cellStyle name="Normal 3 2 2 4 2 4 2 2" xfId="6252"/>
    <cellStyle name="Normal 3 2 2 4 2 4 2 2 2" xfId="36394"/>
    <cellStyle name="Normal 3 2 2 4 2 4 2 3" xfId="36393"/>
    <cellStyle name="Normal 3 2 2 4 2 4 3" xfId="6253"/>
    <cellStyle name="Normal 3 2 2 4 2 4 3 2" xfId="36395"/>
    <cellStyle name="Normal 3 2 2 4 2 4 4" xfId="36392"/>
    <cellStyle name="Normal 3 2 2 4 2 5" xfId="6254"/>
    <cellStyle name="Normal 3 2 2 4 2 5 2" xfId="6255"/>
    <cellStyle name="Normal 3 2 2 4 2 5 2 2" xfId="36397"/>
    <cellStyle name="Normal 3 2 2 4 2 5 3" xfId="36396"/>
    <cellStyle name="Normal 3 2 2 4 2 6" xfId="6256"/>
    <cellStyle name="Normal 3 2 2 4 2 6 2" xfId="36398"/>
    <cellStyle name="Normal 3 2 2 4 2 7" xfId="36383"/>
    <cellStyle name="Normal 3 2 2 4 3" xfId="6257"/>
    <cellStyle name="Normal 3 2 2 4 3 2" xfId="6258"/>
    <cellStyle name="Normal 3 2 2 4 3 2 2" xfId="6259"/>
    <cellStyle name="Normal 3 2 2 4 3 2 2 2" xfId="6260"/>
    <cellStyle name="Normal 3 2 2 4 3 2 2 2 2" xfId="36402"/>
    <cellStyle name="Normal 3 2 2 4 3 2 2 3" xfId="36401"/>
    <cellStyle name="Normal 3 2 2 4 3 2 3" xfId="6261"/>
    <cellStyle name="Normal 3 2 2 4 3 2 3 2" xfId="36403"/>
    <cellStyle name="Normal 3 2 2 4 3 2 4" xfId="36400"/>
    <cellStyle name="Normal 3 2 2 4 3 3" xfId="6262"/>
    <cellStyle name="Normal 3 2 2 4 3 3 2" xfId="6263"/>
    <cellStyle name="Normal 3 2 2 4 3 3 2 2" xfId="6264"/>
    <cellStyle name="Normal 3 2 2 4 3 3 2 2 2" xfId="36406"/>
    <cellStyle name="Normal 3 2 2 4 3 3 2 3" xfId="36405"/>
    <cellStyle name="Normal 3 2 2 4 3 3 3" xfId="6265"/>
    <cellStyle name="Normal 3 2 2 4 3 3 3 2" xfId="36407"/>
    <cellStyle name="Normal 3 2 2 4 3 3 4" xfId="36404"/>
    <cellStyle name="Normal 3 2 2 4 3 4" xfId="6266"/>
    <cellStyle name="Normal 3 2 2 4 3 4 2" xfId="6267"/>
    <cellStyle name="Normal 3 2 2 4 3 4 2 2" xfId="6268"/>
    <cellStyle name="Normal 3 2 2 4 3 4 2 2 2" xfId="36410"/>
    <cellStyle name="Normal 3 2 2 4 3 4 2 3" xfId="36409"/>
    <cellStyle name="Normal 3 2 2 4 3 4 3" xfId="6269"/>
    <cellStyle name="Normal 3 2 2 4 3 4 3 2" xfId="36411"/>
    <cellStyle name="Normal 3 2 2 4 3 4 4" xfId="36408"/>
    <cellStyle name="Normal 3 2 2 4 3 5" xfId="6270"/>
    <cellStyle name="Normal 3 2 2 4 3 5 2" xfId="6271"/>
    <cellStyle name="Normal 3 2 2 4 3 5 2 2" xfId="36413"/>
    <cellStyle name="Normal 3 2 2 4 3 5 3" xfId="36412"/>
    <cellStyle name="Normal 3 2 2 4 3 6" xfId="6272"/>
    <cellStyle name="Normal 3 2 2 4 3 6 2" xfId="36414"/>
    <cellStyle name="Normal 3 2 2 4 3 7" xfId="36399"/>
    <cellStyle name="Normal 3 2 2 4 4" xfId="6273"/>
    <cellStyle name="Normal 3 2 2 4 4 2" xfId="6274"/>
    <cellStyle name="Normal 3 2 2 4 4 2 2" xfId="6275"/>
    <cellStyle name="Normal 3 2 2 4 4 2 2 2" xfId="6276"/>
    <cellStyle name="Normal 3 2 2 4 4 2 2 2 2" xfId="36418"/>
    <cellStyle name="Normal 3 2 2 4 4 2 2 3" xfId="36417"/>
    <cellStyle name="Normal 3 2 2 4 4 2 3" xfId="6277"/>
    <cellStyle name="Normal 3 2 2 4 4 2 3 2" xfId="36419"/>
    <cellStyle name="Normal 3 2 2 4 4 2 4" xfId="36416"/>
    <cellStyle name="Normal 3 2 2 4 4 3" xfId="6278"/>
    <cellStyle name="Normal 3 2 2 4 4 3 2" xfId="6279"/>
    <cellStyle name="Normal 3 2 2 4 4 3 2 2" xfId="6280"/>
    <cellStyle name="Normal 3 2 2 4 4 3 2 2 2" xfId="36422"/>
    <cellStyle name="Normal 3 2 2 4 4 3 2 3" xfId="36421"/>
    <cellStyle name="Normal 3 2 2 4 4 3 3" xfId="6281"/>
    <cellStyle name="Normal 3 2 2 4 4 3 3 2" xfId="36423"/>
    <cellStyle name="Normal 3 2 2 4 4 3 4" xfId="36420"/>
    <cellStyle name="Normal 3 2 2 4 4 4" xfId="6282"/>
    <cellStyle name="Normal 3 2 2 4 4 4 2" xfId="6283"/>
    <cellStyle name="Normal 3 2 2 4 4 4 2 2" xfId="36425"/>
    <cellStyle name="Normal 3 2 2 4 4 4 3" xfId="36424"/>
    <cellStyle name="Normal 3 2 2 4 4 5" xfId="6284"/>
    <cellStyle name="Normal 3 2 2 4 4 5 2" xfId="36426"/>
    <cellStyle name="Normal 3 2 2 4 4 6" xfId="36415"/>
    <cellStyle name="Normal 3 2 2 4 5" xfId="6285"/>
    <cellStyle name="Normal 3 2 2 4 5 2" xfId="6286"/>
    <cellStyle name="Normal 3 2 2 4 5 2 2" xfId="6287"/>
    <cellStyle name="Normal 3 2 2 4 5 2 2 2" xfId="36429"/>
    <cellStyle name="Normal 3 2 2 4 5 2 3" xfId="36428"/>
    <cellStyle name="Normal 3 2 2 4 5 3" xfId="6288"/>
    <cellStyle name="Normal 3 2 2 4 5 3 2" xfId="36430"/>
    <cellStyle name="Normal 3 2 2 4 5 4" xfId="36427"/>
    <cellStyle name="Normal 3 2 2 4 6" xfId="6289"/>
    <cellStyle name="Normal 3 2 2 4 6 2" xfId="6290"/>
    <cellStyle name="Normal 3 2 2 4 6 2 2" xfId="6291"/>
    <cellStyle name="Normal 3 2 2 4 6 2 2 2" xfId="36433"/>
    <cellStyle name="Normal 3 2 2 4 6 2 3" xfId="36432"/>
    <cellStyle name="Normal 3 2 2 4 6 3" xfId="6292"/>
    <cellStyle name="Normal 3 2 2 4 6 3 2" xfId="36434"/>
    <cellStyle name="Normal 3 2 2 4 6 4" xfId="36431"/>
    <cellStyle name="Normal 3 2 2 4 7" xfId="6293"/>
    <cellStyle name="Normal 3 2 2 4 7 2" xfId="6294"/>
    <cellStyle name="Normal 3 2 2 4 7 2 2" xfId="6295"/>
    <cellStyle name="Normal 3 2 2 4 7 2 2 2" xfId="36437"/>
    <cellStyle name="Normal 3 2 2 4 7 2 3" xfId="36436"/>
    <cellStyle name="Normal 3 2 2 4 7 3" xfId="6296"/>
    <cellStyle name="Normal 3 2 2 4 7 3 2" xfId="36438"/>
    <cellStyle name="Normal 3 2 2 4 7 4" xfId="36435"/>
    <cellStyle name="Normal 3 2 2 4 8" xfId="6297"/>
    <cellStyle name="Normal 3 2 2 4 8 2" xfId="6298"/>
    <cellStyle name="Normal 3 2 2 4 8 2 2" xfId="6299"/>
    <cellStyle name="Normal 3 2 2 4 8 2 2 2" xfId="36441"/>
    <cellStyle name="Normal 3 2 2 4 8 2 3" xfId="36440"/>
    <cellStyle name="Normal 3 2 2 4 8 3" xfId="6300"/>
    <cellStyle name="Normal 3 2 2 4 8 3 2" xfId="36442"/>
    <cellStyle name="Normal 3 2 2 4 8 4" xfId="36439"/>
    <cellStyle name="Normal 3 2 2 4 9" xfId="6301"/>
    <cellStyle name="Normal 3 2 2 4 9 2" xfId="6302"/>
    <cellStyle name="Normal 3 2 2 4 9 2 2" xfId="6303"/>
    <cellStyle name="Normal 3 2 2 4 9 2 2 2" xfId="36445"/>
    <cellStyle name="Normal 3 2 2 4 9 2 3" xfId="36444"/>
    <cellStyle name="Normal 3 2 2 4 9 3" xfId="6304"/>
    <cellStyle name="Normal 3 2 2 4 9 3 2" xfId="36446"/>
    <cellStyle name="Normal 3 2 2 4 9 4" xfId="36443"/>
    <cellStyle name="Normal 3 2 2 5" xfId="6305"/>
    <cellStyle name="Normal 3 2 2 5 2" xfId="6306"/>
    <cellStyle name="Normal 3 2 2 5 2 2" xfId="6307"/>
    <cellStyle name="Normal 3 2 2 5 2 2 2" xfId="6308"/>
    <cellStyle name="Normal 3 2 2 5 2 2 2 2" xfId="36450"/>
    <cellStyle name="Normal 3 2 2 5 2 2 3" xfId="36449"/>
    <cellStyle name="Normal 3 2 2 5 2 3" xfId="6309"/>
    <cellStyle name="Normal 3 2 2 5 2 3 2" xfId="36451"/>
    <cellStyle name="Normal 3 2 2 5 2 4" xfId="36448"/>
    <cellStyle name="Normal 3 2 2 5 3" xfId="6310"/>
    <cellStyle name="Normal 3 2 2 5 3 2" xfId="6311"/>
    <cellStyle name="Normal 3 2 2 5 3 2 2" xfId="6312"/>
    <cellStyle name="Normal 3 2 2 5 3 2 2 2" xfId="36454"/>
    <cellStyle name="Normal 3 2 2 5 3 2 3" xfId="36453"/>
    <cellStyle name="Normal 3 2 2 5 3 3" xfId="6313"/>
    <cellStyle name="Normal 3 2 2 5 3 3 2" xfId="36455"/>
    <cellStyle name="Normal 3 2 2 5 3 4" xfId="36452"/>
    <cellStyle name="Normal 3 2 2 5 4" xfId="6314"/>
    <cellStyle name="Normal 3 2 2 5 4 2" xfId="6315"/>
    <cellStyle name="Normal 3 2 2 5 4 2 2" xfId="6316"/>
    <cellStyle name="Normal 3 2 2 5 4 2 2 2" xfId="36458"/>
    <cellStyle name="Normal 3 2 2 5 4 2 3" xfId="36457"/>
    <cellStyle name="Normal 3 2 2 5 4 3" xfId="6317"/>
    <cellStyle name="Normal 3 2 2 5 4 3 2" xfId="36459"/>
    <cellStyle name="Normal 3 2 2 5 4 4" xfId="36456"/>
    <cellStyle name="Normal 3 2 2 5 5" xfId="6318"/>
    <cellStyle name="Normal 3 2 2 5 5 2" xfId="6319"/>
    <cellStyle name="Normal 3 2 2 5 5 2 2" xfId="36461"/>
    <cellStyle name="Normal 3 2 2 5 5 3" xfId="36460"/>
    <cellStyle name="Normal 3 2 2 5 6" xfId="6320"/>
    <cellStyle name="Normal 3 2 2 5 6 2" xfId="36462"/>
    <cellStyle name="Normal 3 2 2 5 7" xfId="36447"/>
    <cellStyle name="Normal 3 2 2 6" xfId="6321"/>
    <cellStyle name="Normal 3 2 2 6 2" xfId="6322"/>
    <cellStyle name="Normal 3 2 2 6 2 2" xfId="6323"/>
    <cellStyle name="Normal 3 2 2 6 2 2 2" xfId="6324"/>
    <cellStyle name="Normal 3 2 2 6 2 2 2 2" xfId="36466"/>
    <cellStyle name="Normal 3 2 2 6 2 2 3" xfId="36465"/>
    <cellStyle name="Normal 3 2 2 6 2 3" xfId="6325"/>
    <cellStyle name="Normal 3 2 2 6 2 3 2" xfId="36467"/>
    <cellStyle name="Normal 3 2 2 6 2 4" xfId="36464"/>
    <cellStyle name="Normal 3 2 2 6 3" xfId="6326"/>
    <cellStyle name="Normal 3 2 2 6 3 2" xfId="6327"/>
    <cellStyle name="Normal 3 2 2 6 3 2 2" xfId="6328"/>
    <cellStyle name="Normal 3 2 2 6 3 2 2 2" xfId="36470"/>
    <cellStyle name="Normal 3 2 2 6 3 2 3" xfId="36469"/>
    <cellStyle name="Normal 3 2 2 6 3 3" xfId="6329"/>
    <cellStyle name="Normal 3 2 2 6 3 3 2" xfId="36471"/>
    <cellStyle name="Normal 3 2 2 6 3 4" xfId="36468"/>
    <cellStyle name="Normal 3 2 2 6 4" xfId="6330"/>
    <cellStyle name="Normal 3 2 2 6 4 2" xfId="6331"/>
    <cellStyle name="Normal 3 2 2 6 4 2 2" xfId="6332"/>
    <cellStyle name="Normal 3 2 2 6 4 2 2 2" xfId="36474"/>
    <cellStyle name="Normal 3 2 2 6 4 2 3" xfId="36473"/>
    <cellStyle name="Normal 3 2 2 6 4 3" xfId="6333"/>
    <cellStyle name="Normal 3 2 2 6 4 3 2" xfId="36475"/>
    <cellStyle name="Normal 3 2 2 6 4 4" xfId="36472"/>
    <cellStyle name="Normal 3 2 2 6 5" xfId="6334"/>
    <cellStyle name="Normal 3 2 2 6 5 2" xfId="6335"/>
    <cellStyle name="Normal 3 2 2 6 5 2 2" xfId="36477"/>
    <cellStyle name="Normal 3 2 2 6 5 3" xfId="36476"/>
    <cellStyle name="Normal 3 2 2 6 6" xfId="6336"/>
    <cellStyle name="Normal 3 2 2 6 6 2" xfId="36478"/>
    <cellStyle name="Normal 3 2 2 6 7" xfId="36463"/>
    <cellStyle name="Normal 3 2 2 7" xfId="6337"/>
    <cellStyle name="Normal 3 2 2 7 2" xfId="6338"/>
    <cellStyle name="Normal 3 2 2 7 2 2" xfId="6339"/>
    <cellStyle name="Normal 3 2 2 7 2 2 2" xfId="6340"/>
    <cellStyle name="Normal 3 2 2 7 2 2 2 2" xfId="36482"/>
    <cellStyle name="Normal 3 2 2 7 2 2 3" xfId="36481"/>
    <cellStyle name="Normal 3 2 2 7 2 3" xfId="6341"/>
    <cellStyle name="Normal 3 2 2 7 2 3 2" xfId="36483"/>
    <cellStyle name="Normal 3 2 2 7 2 4" xfId="36480"/>
    <cellStyle name="Normal 3 2 2 7 3" xfId="6342"/>
    <cellStyle name="Normal 3 2 2 7 3 2" xfId="6343"/>
    <cellStyle name="Normal 3 2 2 7 3 2 2" xfId="6344"/>
    <cellStyle name="Normal 3 2 2 7 3 2 2 2" xfId="36486"/>
    <cellStyle name="Normal 3 2 2 7 3 2 3" xfId="36485"/>
    <cellStyle name="Normal 3 2 2 7 3 3" xfId="6345"/>
    <cellStyle name="Normal 3 2 2 7 3 3 2" xfId="36487"/>
    <cellStyle name="Normal 3 2 2 7 3 4" xfId="36484"/>
    <cellStyle name="Normal 3 2 2 7 4" xfId="6346"/>
    <cellStyle name="Normal 3 2 2 7 4 2" xfId="6347"/>
    <cellStyle name="Normal 3 2 2 7 4 2 2" xfId="36489"/>
    <cellStyle name="Normal 3 2 2 7 4 3" xfId="36488"/>
    <cellStyle name="Normal 3 2 2 7 5" xfId="6348"/>
    <cellStyle name="Normal 3 2 2 7 5 2" xfId="36490"/>
    <cellStyle name="Normal 3 2 2 7 6" xfId="36479"/>
    <cellStyle name="Normal 3 2 2 8" xfId="6349"/>
    <cellStyle name="Normal 3 2 2 8 2" xfId="6350"/>
    <cellStyle name="Normal 3 2 2 8 2 2" xfId="6351"/>
    <cellStyle name="Normal 3 2 2 8 2 2 2" xfId="36493"/>
    <cellStyle name="Normal 3 2 2 8 2 3" xfId="36492"/>
    <cellStyle name="Normal 3 2 2 8 3" xfId="6352"/>
    <cellStyle name="Normal 3 2 2 8 3 2" xfId="36494"/>
    <cellStyle name="Normal 3 2 2 8 4" xfId="36491"/>
    <cellStyle name="Normal 3 2 2 9" xfId="6353"/>
    <cellStyle name="Normal 3 2 2 9 2" xfId="6354"/>
    <cellStyle name="Normal 3 2 2 9 2 2" xfId="6355"/>
    <cellStyle name="Normal 3 2 2 9 2 2 2" xfId="36497"/>
    <cellStyle name="Normal 3 2 2 9 2 3" xfId="36496"/>
    <cellStyle name="Normal 3 2 2 9 3" xfId="6356"/>
    <cellStyle name="Normal 3 2 2 9 3 2" xfId="36498"/>
    <cellStyle name="Normal 3 2 2 9 4" xfId="36495"/>
    <cellStyle name="Normal 3 2 20" xfId="30181"/>
    <cellStyle name="Normal 3 2 20 2" xfId="60282"/>
    <cellStyle name="Normal 3 2 21" xfId="30345"/>
    <cellStyle name="Normal 3 2 21 2" xfId="60438"/>
    <cellStyle name="Normal 3 2 22" xfId="532"/>
    <cellStyle name="Normal 3 2 22 2" xfId="30773"/>
    <cellStyle name="Normal 3 2 23" xfId="30646"/>
    <cellStyle name="Normal 3 2 3" xfId="644"/>
    <cellStyle name="Normal 3 2 3 10" xfId="6358"/>
    <cellStyle name="Normal 3 2 3 10 2" xfId="6359"/>
    <cellStyle name="Normal 3 2 3 10 2 2" xfId="6360"/>
    <cellStyle name="Normal 3 2 3 10 2 2 2" xfId="36502"/>
    <cellStyle name="Normal 3 2 3 10 2 3" xfId="36501"/>
    <cellStyle name="Normal 3 2 3 10 3" xfId="6361"/>
    <cellStyle name="Normal 3 2 3 10 3 2" xfId="36503"/>
    <cellStyle name="Normal 3 2 3 10 4" xfId="36500"/>
    <cellStyle name="Normal 3 2 3 11" xfId="6362"/>
    <cellStyle name="Normal 3 2 3 11 2" xfId="6363"/>
    <cellStyle name="Normal 3 2 3 11 2 2" xfId="6364"/>
    <cellStyle name="Normal 3 2 3 11 2 2 2" xfId="36506"/>
    <cellStyle name="Normal 3 2 3 11 2 3" xfId="36505"/>
    <cellStyle name="Normal 3 2 3 11 3" xfId="6365"/>
    <cellStyle name="Normal 3 2 3 11 3 2" xfId="36507"/>
    <cellStyle name="Normal 3 2 3 11 4" xfId="36504"/>
    <cellStyle name="Normal 3 2 3 12" xfId="6366"/>
    <cellStyle name="Normal 3 2 3 12 2" xfId="6367"/>
    <cellStyle name="Normal 3 2 3 12 2 2" xfId="6368"/>
    <cellStyle name="Normal 3 2 3 12 2 2 2" xfId="36510"/>
    <cellStyle name="Normal 3 2 3 12 2 3" xfId="36509"/>
    <cellStyle name="Normal 3 2 3 12 3" xfId="6369"/>
    <cellStyle name="Normal 3 2 3 12 3 2" xfId="36511"/>
    <cellStyle name="Normal 3 2 3 12 4" xfId="36508"/>
    <cellStyle name="Normal 3 2 3 13" xfId="6370"/>
    <cellStyle name="Normal 3 2 3 13 2" xfId="6371"/>
    <cellStyle name="Normal 3 2 3 13 2 2" xfId="36513"/>
    <cellStyle name="Normal 3 2 3 13 3" xfId="36512"/>
    <cellStyle name="Normal 3 2 3 14" xfId="6372"/>
    <cellStyle name="Normal 3 2 3 14 2" xfId="36514"/>
    <cellStyle name="Normal 3 2 3 15" xfId="6373"/>
    <cellStyle name="Normal 3 2 3 15 2" xfId="36515"/>
    <cellStyle name="Normal 3 2 3 16" xfId="6357"/>
    <cellStyle name="Normal 3 2 3 16 2" xfId="36499"/>
    <cellStyle name="Normal 3 2 3 17" xfId="30246"/>
    <cellStyle name="Normal 3 2 3 17 2" xfId="60345"/>
    <cellStyle name="Normal 3 2 3 18" xfId="30862"/>
    <cellStyle name="Normal 3 2 3 2" xfId="6374"/>
    <cellStyle name="Normal 3 2 3 2 10" xfId="6375"/>
    <cellStyle name="Normal 3 2 3 2 10 2" xfId="6376"/>
    <cellStyle name="Normal 3 2 3 2 10 2 2" xfId="6377"/>
    <cellStyle name="Normal 3 2 3 2 10 2 2 2" xfId="36519"/>
    <cellStyle name="Normal 3 2 3 2 10 2 3" xfId="36518"/>
    <cellStyle name="Normal 3 2 3 2 10 3" xfId="6378"/>
    <cellStyle name="Normal 3 2 3 2 10 3 2" xfId="36520"/>
    <cellStyle name="Normal 3 2 3 2 10 4" xfId="36517"/>
    <cellStyle name="Normal 3 2 3 2 11" xfId="6379"/>
    <cellStyle name="Normal 3 2 3 2 11 2" xfId="6380"/>
    <cellStyle name="Normal 3 2 3 2 11 2 2" xfId="6381"/>
    <cellStyle name="Normal 3 2 3 2 11 2 2 2" xfId="36523"/>
    <cellStyle name="Normal 3 2 3 2 11 2 3" xfId="36522"/>
    <cellStyle name="Normal 3 2 3 2 11 3" xfId="6382"/>
    <cellStyle name="Normal 3 2 3 2 11 3 2" xfId="36524"/>
    <cellStyle name="Normal 3 2 3 2 11 4" xfId="36521"/>
    <cellStyle name="Normal 3 2 3 2 12" xfId="6383"/>
    <cellStyle name="Normal 3 2 3 2 12 2" xfId="6384"/>
    <cellStyle name="Normal 3 2 3 2 12 2 2" xfId="36526"/>
    <cellStyle name="Normal 3 2 3 2 12 3" xfId="36525"/>
    <cellStyle name="Normal 3 2 3 2 13" xfId="6385"/>
    <cellStyle name="Normal 3 2 3 2 13 2" xfId="36527"/>
    <cellStyle name="Normal 3 2 3 2 14" xfId="6386"/>
    <cellStyle name="Normal 3 2 3 2 14 2" xfId="36528"/>
    <cellStyle name="Normal 3 2 3 2 15" xfId="36516"/>
    <cellStyle name="Normal 3 2 3 2 2" xfId="6387"/>
    <cellStyle name="Normal 3 2 3 2 2 10" xfId="6388"/>
    <cellStyle name="Normal 3 2 3 2 2 10 2" xfId="6389"/>
    <cellStyle name="Normal 3 2 3 2 2 10 2 2" xfId="6390"/>
    <cellStyle name="Normal 3 2 3 2 2 10 2 2 2" xfId="36532"/>
    <cellStyle name="Normal 3 2 3 2 2 10 2 3" xfId="36531"/>
    <cellStyle name="Normal 3 2 3 2 2 10 3" xfId="6391"/>
    <cellStyle name="Normal 3 2 3 2 2 10 3 2" xfId="36533"/>
    <cellStyle name="Normal 3 2 3 2 2 10 4" xfId="36530"/>
    <cellStyle name="Normal 3 2 3 2 2 11" xfId="6392"/>
    <cellStyle name="Normal 3 2 3 2 2 11 2" xfId="6393"/>
    <cellStyle name="Normal 3 2 3 2 2 11 2 2" xfId="36535"/>
    <cellStyle name="Normal 3 2 3 2 2 11 3" xfId="36534"/>
    <cellStyle name="Normal 3 2 3 2 2 12" xfId="6394"/>
    <cellStyle name="Normal 3 2 3 2 2 12 2" xfId="36536"/>
    <cellStyle name="Normal 3 2 3 2 2 13" xfId="6395"/>
    <cellStyle name="Normal 3 2 3 2 2 13 2" xfId="36537"/>
    <cellStyle name="Normal 3 2 3 2 2 14" xfId="36529"/>
    <cellStyle name="Normal 3 2 3 2 2 2" xfId="6396"/>
    <cellStyle name="Normal 3 2 3 2 2 2 10" xfId="6397"/>
    <cellStyle name="Normal 3 2 3 2 2 2 10 2" xfId="6398"/>
    <cellStyle name="Normal 3 2 3 2 2 2 10 2 2" xfId="36540"/>
    <cellStyle name="Normal 3 2 3 2 2 2 10 3" xfId="36539"/>
    <cellStyle name="Normal 3 2 3 2 2 2 11" xfId="6399"/>
    <cellStyle name="Normal 3 2 3 2 2 2 11 2" xfId="36541"/>
    <cellStyle name="Normal 3 2 3 2 2 2 12" xfId="36538"/>
    <cellStyle name="Normal 3 2 3 2 2 2 2" xfId="6400"/>
    <cellStyle name="Normal 3 2 3 2 2 2 2 2" xfId="6401"/>
    <cellStyle name="Normal 3 2 3 2 2 2 2 2 2" xfId="6402"/>
    <cellStyle name="Normal 3 2 3 2 2 2 2 2 2 2" xfId="6403"/>
    <cellStyle name="Normal 3 2 3 2 2 2 2 2 2 2 2" xfId="36545"/>
    <cellStyle name="Normal 3 2 3 2 2 2 2 2 2 3" xfId="36544"/>
    <cellStyle name="Normal 3 2 3 2 2 2 2 2 3" xfId="6404"/>
    <cellStyle name="Normal 3 2 3 2 2 2 2 2 3 2" xfId="36546"/>
    <cellStyle name="Normal 3 2 3 2 2 2 2 2 4" xfId="36543"/>
    <cellStyle name="Normal 3 2 3 2 2 2 2 3" xfId="6405"/>
    <cellStyle name="Normal 3 2 3 2 2 2 2 3 2" xfId="6406"/>
    <cellStyle name="Normal 3 2 3 2 2 2 2 3 2 2" xfId="6407"/>
    <cellStyle name="Normal 3 2 3 2 2 2 2 3 2 2 2" xfId="36549"/>
    <cellStyle name="Normal 3 2 3 2 2 2 2 3 2 3" xfId="36548"/>
    <cellStyle name="Normal 3 2 3 2 2 2 2 3 3" xfId="6408"/>
    <cellStyle name="Normal 3 2 3 2 2 2 2 3 3 2" xfId="36550"/>
    <cellStyle name="Normal 3 2 3 2 2 2 2 3 4" xfId="36547"/>
    <cellStyle name="Normal 3 2 3 2 2 2 2 4" xfId="6409"/>
    <cellStyle name="Normal 3 2 3 2 2 2 2 4 2" xfId="6410"/>
    <cellStyle name="Normal 3 2 3 2 2 2 2 4 2 2" xfId="6411"/>
    <cellStyle name="Normal 3 2 3 2 2 2 2 4 2 2 2" xfId="36553"/>
    <cellStyle name="Normal 3 2 3 2 2 2 2 4 2 3" xfId="36552"/>
    <cellStyle name="Normal 3 2 3 2 2 2 2 4 3" xfId="6412"/>
    <cellStyle name="Normal 3 2 3 2 2 2 2 4 3 2" xfId="36554"/>
    <cellStyle name="Normal 3 2 3 2 2 2 2 4 4" xfId="36551"/>
    <cellStyle name="Normal 3 2 3 2 2 2 2 5" xfId="6413"/>
    <cellStyle name="Normal 3 2 3 2 2 2 2 5 2" xfId="6414"/>
    <cellStyle name="Normal 3 2 3 2 2 2 2 5 2 2" xfId="36556"/>
    <cellStyle name="Normal 3 2 3 2 2 2 2 5 3" xfId="36555"/>
    <cellStyle name="Normal 3 2 3 2 2 2 2 6" xfId="6415"/>
    <cellStyle name="Normal 3 2 3 2 2 2 2 6 2" xfId="36557"/>
    <cellStyle name="Normal 3 2 3 2 2 2 2 7" xfId="36542"/>
    <cellStyle name="Normal 3 2 3 2 2 2 3" xfId="6416"/>
    <cellStyle name="Normal 3 2 3 2 2 2 3 2" xfId="6417"/>
    <cellStyle name="Normal 3 2 3 2 2 2 3 2 2" xfId="6418"/>
    <cellStyle name="Normal 3 2 3 2 2 2 3 2 2 2" xfId="6419"/>
    <cellStyle name="Normal 3 2 3 2 2 2 3 2 2 2 2" xfId="36561"/>
    <cellStyle name="Normal 3 2 3 2 2 2 3 2 2 3" xfId="36560"/>
    <cellStyle name="Normal 3 2 3 2 2 2 3 2 3" xfId="6420"/>
    <cellStyle name="Normal 3 2 3 2 2 2 3 2 3 2" xfId="36562"/>
    <cellStyle name="Normal 3 2 3 2 2 2 3 2 4" xfId="36559"/>
    <cellStyle name="Normal 3 2 3 2 2 2 3 3" xfId="6421"/>
    <cellStyle name="Normal 3 2 3 2 2 2 3 3 2" xfId="6422"/>
    <cellStyle name="Normal 3 2 3 2 2 2 3 3 2 2" xfId="6423"/>
    <cellStyle name="Normal 3 2 3 2 2 2 3 3 2 2 2" xfId="36565"/>
    <cellStyle name="Normal 3 2 3 2 2 2 3 3 2 3" xfId="36564"/>
    <cellStyle name="Normal 3 2 3 2 2 2 3 3 3" xfId="6424"/>
    <cellStyle name="Normal 3 2 3 2 2 2 3 3 3 2" xfId="36566"/>
    <cellStyle name="Normal 3 2 3 2 2 2 3 3 4" xfId="36563"/>
    <cellStyle name="Normal 3 2 3 2 2 2 3 4" xfId="6425"/>
    <cellStyle name="Normal 3 2 3 2 2 2 3 4 2" xfId="6426"/>
    <cellStyle name="Normal 3 2 3 2 2 2 3 4 2 2" xfId="6427"/>
    <cellStyle name="Normal 3 2 3 2 2 2 3 4 2 2 2" xfId="36569"/>
    <cellStyle name="Normal 3 2 3 2 2 2 3 4 2 3" xfId="36568"/>
    <cellStyle name="Normal 3 2 3 2 2 2 3 4 3" xfId="6428"/>
    <cellStyle name="Normal 3 2 3 2 2 2 3 4 3 2" xfId="36570"/>
    <cellStyle name="Normal 3 2 3 2 2 2 3 4 4" xfId="36567"/>
    <cellStyle name="Normal 3 2 3 2 2 2 3 5" xfId="6429"/>
    <cellStyle name="Normal 3 2 3 2 2 2 3 5 2" xfId="6430"/>
    <cellStyle name="Normal 3 2 3 2 2 2 3 5 2 2" xfId="36572"/>
    <cellStyle name="Normal 3 2 3 2 2 2 3 5 3" xfId="36571"/>
    <cellStyle name="Normal 3 2 3 2 2 2 3 6" xfId="6431"/>
    <cellStyle name="Normal 3 2 3 2 2 2 3 6 2" xfId="36573"/>
    <cellStyle name="Normal 3 2 3 2 2 2 3 7" xfId="36558"/>
    <cellStyle name="Normal 3 2 3 2 2 2 4" xfId="6432"/>
    <cellStyle name="Normal 3 2 3 2 2 2 4 2" xfId="6433"/>
    <cellStyle name="Normal 3 2 3 2 2 2 4 2 2" xfId="6434"/>
    <cellStyle name="Normal 3 2 3 2 2 2 4 2 2 2" xfId="6435"/>
    <cellStyle name="Normal 3 2 3 2 2 2 4 2 2 2 2" xfId="36577"/>
    <cellStyle name="Normal 3 2 3 2 2 2 4 2 2 3" xfId="36576"/>
    <cellStyle name="Normal 3 2 3 2 2 2 4 2 3" xfId="6436"/>
    <cellStyle name="Normal 3 2 3 2 2 2 4 2 3 2" xfId="36578"/>
    <cellStyle name="Normal 3 2 3 2 2 2 4 2 4" xfId="36575"/>
    <cellStyle name="Normal 3 2 3 2 2 2 4 3" xfId="6437"/>
    <cellStyle name="Normal 3 2 3 2 2 2 4 3 2" xfId="6438"/>
    <cellStyle name="Normal 3 2 3 2 2 2 4 3 2 2" xfId="6439"/>
    <cellStyle name="Normal 3 2 3 2 2 2 4 3 2 2 2" xfId="36581"/>
    <cellStyle name="Normal 3 2 3 2 2 2 4 3 2 3" xfId="36580"/>
    <cellStyle name="Normal 3 2 3 2 2 2 4 3 3" xfId="6440"/>
    <cellStyle name="Normal 3 2 3 2 2 2 4 3 3 2" xfId="36582"/>
    <cellStyle name="Normal 3 2 3 2 2 2 4 3 4" xfId="36579"/>
    <cellStyle name="Normal 3 2 3 2 2 2 4 4" xfId="6441"/>
    <cellStyle name="Normal 3 2 3 2 2 2 4 4 2" xfId="6442"/>
    <cellStyle name="Normal 3 2 3 2 2 2 4 4 2 2" xfId="36584"/>
    <cellStyle name="Normal 3 2 3 2 2 2 4 4 3" xfId="36583"/>
    <cellStyle name="Normal 3 2 3 2 2 2 4 5" xfId="6443"/>
    <cellStyle name="Normal 3 2 3 2 2 2 4 5 2" xfId="36585"/>
    <cellStyle name="Normal 3 2 3 2 2 2 4 6" xfId="36574"/>
    <cellStyle name="Normal 3 2 3 2 2 2 5" xfId="6444"/>
    <cellStyle name="Normal 3 2 3 2 2 2 5 2" xfId="6445"/>
    <cellStyle name="Normal 3 2 3 2 2 2 5 2 2" xfId="6446"/>
    <cellStyle name="Normal 3 2 3 2 2 2 5 2 2 2" xfId="36588"/>
    <cellStyle name="Normal 3 2 3 2 2 2 5 2 3" xfId="36587"/>
    <cellStyle name="Normal 3 2 3 2 2 2 5 3" xfId="6447"/>
    <cellStyle name="Normal 3 2 3 2 2 2 5 3 2" xfId="36589"/>
    <cellStyle name="Normal 3 2 3 2 2 2 5 4" xfId="36586"/>
    <cellStyle name="Normal 3 2 3 2 2 2 6" xfId="6448"/>
    <cellStyle name="Normal 3 2 3 2 2 2 6 2" xfId="6449"/>
    <cellStyle name="Normal 3 2 3 2 2 2 6 2 2" xfId="6450"/>
    <cellStyle name="Normal 3 2 3 2 2 2 6 2 2 2" xfId="36592"/>
    <cellStyle name="Normal 3 2 3 2 2 2 6 2 3" xfId="36591"/>
    <cellStyle name="Normal 3 2 3 2 2 2 6 3" xfId="6451"/>
    <cellStyle name="Normal 3 2 3 2 2 2 6 3 2" xfId="36593"/>
    <cellStyle name="Normal 3 2 3 2 2 2 6 4" xfId="36590"/>
    <cellStyle name="Normal 3 2 3 2 2 2 7" xfId="6452"/>
    <cellStyle name="Normal 3 2 3 2 2 2 7 2" xfId="6453"/>
    <cellStyle name="Normal 3 2 3 2 2 2 7 2 2" xfId="6454"/>
    <cellStyle name="Normal 3 2 3 2 2 2 7 2 2 2" xfId="36596"/>
    <cellStyle name="Normal 3 2 3 2 2 2 7 2 3" xfId="36595"/>
    <cellStyle name="Normal 3 2 3 2 2 2 7 3" xfId="6455"/>
    <cellStyle name="Normal 3 2 3 2 2 2 7 3 2" xfId="36597"/>
    <cellStyle name="Normal 3 2 3 2 2 2 7 4" xfId="36594"/>
    <cellStyle name="Normal 3 2 3 2 2 2 8" xfId="6456"/>
    <cellStyle name="Normal 3 2 3 2 2 2 8 2" xfId="6457"/>
    <cellStyle name="Normal 3 2 3 2 2 2 8 2 2" xfId="6458"/>
    <cellStyle name="Normal 3 2 3 2 2 2 8 2 2 2" xfId="36600"/>
    <cellStyle name="Normal 3 2 3 2 2 2 8 2 3" xfId="36599"/>
    <cellStyle name="Normal 3 2 3 2 2 2 8 3" xfId="6459"/>
    <cellStyle name="Normal 3 2 3 2 2 2 8 3 2" xfId="36601"/>
    <cellStyle name="Normal 3 2 3 2 2 2 8 4" xfId="36598"/>
    <cellStyle name="Normal 3 2 3 2 2 2 9" xfId="6460"/>
    <cellStyle name="Normal 3 2 3 2 2 2 9 2" xfId="6461"/>
    <cellStyle name="Normal 3 2 3 2 2 2 9 2 2" xfId="6462"/>
    <cellStyle name="Normal 3 2 3 2 2 2 9 2 2 2" xfId="36604"/>
    <cellStyle name="Normal 3 2 3 2 2 2 9 2 3" xfId="36603"/>
    <cellStyle name="Normal 3 2 3 2 2 2 9 3" xfId="6463"/>
    <cellStyle name="Normal 3 2 3 2 2 2 9 3 2" xfId="36605"/>
    <cellStyle name="Normal 3 2 3 2 2 2 9 4" xfId="36602"/>
    <cellStyle name="Normal 3 2 3 2 2 3" xfId="6464"/>
    <cellStyle name="Normal 3 2 3 2 2 3 2" xfId="6465"/>
    <cellStyle name="Normal 3 2 3 2 2 3 2 2" xfId="6466"/>
    <cellStyle name="Normal 3 2 3 2 2 3 2 2 2" xfId="6467"/>
    <cellStyle name="Normal 3 2 3 2 2 3 2 2 2 2" xfId="36609"/>
    <cellStyle name="Normal 3 2 3 2 2 3 2 2 3" xfId="36608"/>
    <cellStyle name="Normal 3 2 3 2 2 3 2 3" xfId="6468"/>
    <cellStyle name="Normal 3 2 3 2 2 3 2 3 2" xfId="36610"/>
    <cellStyle name="Normal 3 2 3 2 2 3 2 4" xfId="36607"/>
    <cellStyle name="Normal 3 2 3 2 2 3 3" xfId="6469"/>
    <cellStyle name="Normal 3 2 3 2 2 3 3 2" xfId="6470"/>
    <cellStyle name="Normal 3 2 3 2 2 3 3 2 2" xfId="6471"/>
    <cellStyle name="Normal 3 2 3 2 2 3 3 2 2 2" xfId="36613"/>
    <cellStyle name="Normal 3 2 3 2 2 3 3 2 3" xfId="36612"/>
    <cellStyle name="Normal 3 2 3 2 2 3 3 3" xfId="6472"/>
    <cellStyle name="Normal 3 2 3 2 2 3 3 3 2" xfId="36614"/>
    <cellStyle name="Normal 3 2 3 2 2 3 3 4" xfId="36611"/>
    <cellStyle name="Normal 3 2 3 2 2 3 4" xfId="6473"/>
    <cellStyle name="Normal 3 2 3 2 2 3 4 2" xfId="6474"/>
    <cellStyle name="Normal 3 2 3 2 2 3 4 2 2" xfId="6475"/>
    <cellStyle name="Normal 3 2 3 2 2 3 4 2 2 2" xfId="36617"/>
    <cellStyle name="Normal 3 2 3 2 2 3 4 2 3" xfId="36616"/>
    <cellStyle name="Normal 3 2 3 2 2 3 4 3" xfId="6476"/>
    <cellStyle name="Normal 3 2 3 2 2 3 4 3 2" xfId="36618"/>
    <cellStyle name="Normal 3 2 3 2 2 3 4 4" xfId="36615"/>
    <cellStyle name="Normal 3 2 3 2 2 3 5" xfId="6477"/>
    <cellStyle name="Normal 3 2 3 2 2 3 5 2" xfId="6478"/>
    <cellStyle name="Normal 3 2 3 2 2 3 5 2 2" xfId="36620"/>
    <cellStyle name="Normal 3 2 3 2 2 3 5 3" xfId="36619"/>
    <cellStyle name="Normal 3 2 3 2 2 3 6" xfId="6479"/>
    <cellStyle name="Normal 3 2 3 2 2 3 6 2" xfId="36621"/>
    <cellStyle name="Normal 3 2 3 2 2 3 7" xfId="36606"/>
    <cellStyle name="Normal 3 2 3 2 2 4" xfId="6480"/>
    <cellStyle name="Normal 3 2 3 2 2 4 2" xfId="6481"/>
    <cellStyle name="Normal 3 2 3 2 2 4 2 2" xfId="6482"/>
    <cellStyle name="Normal 3 2 3 2 2 4 2 2 2" xfId="6483"/>
    <cellStyle name="Normal 3 2 3 2 2 4 2 2 2 2" xfId="36625"/>
    <cellStyle name="Normal 3 2 3 2 2 4 2 2 3" xfId="36624"/>
    <cellStyle name="Normal 3 2 3 2 2 4 2 3" xfId="6484"/>
    <cellStyle name="Normal 3 2 3 2 2 4 2 3 2" xfId="36626"/>
    <cellStyle name="Normal 3 2 3 2 2 4 2 4" xfId="36623"/>
    <cellStyle name="Normal 3 2 3 2 2 4 3" xfId="6485"/>
    <cellStyle name="Normal 3 2 3 2 2 4 3 2" xfId="6486"/>
    <cellStyle name="Normal 3 2 3 2 2 4 3 2 2" xfId="6487"/>
    <cellStyle name="Normal 3 2 3 2 2 4 3 2 2 2" xfId="36629"/>
    <cellStyle name="Normal 3 2 3 2 2 4 3 2 3" xfId="36628"/>
    <cellStyle name="Normal 3 2 3 2 2 4 3 3" xfId="6488"/>
    <cellStyle name="Normal 3 2 3 2 2 4 3 3 2" xfId="36630"/>
    <cellStyle name="Normal 3 2 3 2 2 4 3 4" xfId="36627"/>
    <cellStyle name="Normal 3 2 3 2 2 4 4" xfId="6489"/>
    <cellStyle name="Normal 3 2 3 2 2 4 4 2" xfId="6490"/>
    <cellStyle name="Normal 3 2 3 2 2 4 4 2 2" xfId="6491"/>
    <cellStyle name="Normal 3 2 3 2 2 4 4 2 2 2" xfId="36633"/>
    <cellStyle name="Normal 3 2 3 2 2 4 4 2 3" xfId="36632"/>
    <cellStyle name="Normal 3 2 3 2 2 4 4 3" xfId="6492"/>
    <cellStyle name="Normal 3 2 3 2 2 4 4 3 2" xfId="36634"/>
    <cellStyle name="Normal 3 2 3 2 2 4 4 4" xfId="36631"/>
    <cellStyle name="Normal 3 2 3 2 2 4 5" xfId="6493"/>
    <cellStyle name="Normal 3 2 3 2 2 4 5 2" xfId="6494"/>
    <cellStyle name="Normal 3 2 3 2 2 4 5 2 2" xfId="36636"/>
    <cellStyle name="Normal 3 2 3 2 2 4 5 3" xfId="36635"/>
    <cellStyle name="Normal 3 2 3 2 2 4 6" xfId="6495"/>
    <cellStyle name="Normal 3 2 3 2 2 4 6 2" xfId="36637"/>
    <cellStyle name="Normal 3 2 3 2 2 4 7" xfId="36622"/>
    <cellStyle name="Normal 3 2 3 2 2 5" xfId="6496"/>
    <cellStyle name="Normal 3 2 3 2 2 5 2" xfId="6497"/>
    <cellStyle name="Normal 3 2 3 2 2 5 2 2" xfId="6498"/>
    <cellStyle name="Normal 3 2 3 2 2 5 2 2 2" xfId="6499"/>
    <cellStyle name="Normal 3 2 3 2 2 5 2 2 2 2" xfId="36641"/>
    <cellStyle name="Normal 3 2 3 2 2 5 2 2 3" xfId="36640"/>
    <cellStyle name="Normal 3 2 3 2 2 5 2 3" xfId="6500"/>
    <cellStyle name="Normal 3 2 3 2 2 5 2 3 2" xfId="36642"/>
    <cellStyle name="Normal 3 2 3 2 2 5 2 4" xfId="36639"/>
    <cellStyle name="Normal 3 2 3 2 2 5 3" xfId="6501"/>
    <cellStyle name="Normal 3 2 3 2 2 5 3 2" xfId="6502"/>
    <cellStyle name="Normal 3 2 3 2 2 5 3 2 2" xfId="6503"/>
    <cellStyle name="Normal 3 2 3 2 2 5 3 2 2 2" xfId="36645"/>
    <cellStyle name="Normal 3 2 3 2 2 5 3 2 3" xfId="36644"/>
    <cellStyle name="Normal 3 2 3 2 2 5 3 3" xfId="6504"/>
    <cellStyle name="Normal 3 2 3 2 2 5 3 3 2" xfId="36646"/>
    <cellStyle name="Normal 3 2 3 2 2 5 3 4" xfId="36643"/>
    <cellStyle name="Normal 3 2 3 2 2 5 4" xfId="6505"/>
    <cellStyle name="Normal 3 2 3 2 2 5 4 2" xfId="6506"/>
    <cellStyle name="Normal 3 2 3 2 2 5 4 2 2" xfId="36648"/>
    <cellStyle name="Normal 3 2 3 2 2 5 4 3" xfId="36647"/>
    <cellStyle name="Normal 3 2 3 2 2 5 5" xfId="6507"/>
    <cellStyle name="Normal 3 2 3 2 2 5 5 2" xfId="36649"/>
    <cellStyle name="Normal 3 2 3 2 2 5 6" xfId="36638"/>
    <cellStyle name="Normal 3 2 3 2 2 6" xfId="6508"/>
    <cellStyle name="Normal 3 2 3 2 2 6 2" xfId="6509"/>
    <cellStyle name="Normal 3 2 3 2 2 6 2 2" xfId="6510"/>
    <cellStyle name="Normal 3 2 3 2 2 6 2 2 2" xfId="36652"/>
    <cellStyle name="Normal 3 2 3 2 2 6 2 3" xfId="36651"/>
    <cellStyle name="Normal 3 2 3 2 2 6 3" xfId="6511"/>
    <cellStyle name="Normal 3 2 3 2 2 6 3 2" xfId="36653"/>
    <cellStyle name="Normal 3 2 3 2 2 6 4" xfId="36650"/>
    <cellStyle name="Normal 3 2 3 2 2 7" xfId="6512"/>
    <cellStyle name="Normal 3 2 3 2 2 7 2" xfId="6513"/>
    <cellStyle name="Normal 3 2 3 2 2 7 2 2" xfId="6514"/>
    <cellStyle name="Normal 3 2 3 2 2 7 2 2 2" xfId="36656"/>
    <cellStyle name="Normal 3 2 3 2 2 7 2 3" xfId="36655"/>
    <cellStyle name="Normal 3 2 3 2 2 7 3" xfId="6515"/>
    <cellStyle name="Normal 3 2 3 2 2 7 3 2" xfId="36657"/>
    <cellStyle name="Normal 3 2 3 2 2 7 4" xfId="36654"/>
    <cellStyle name="Normal 3 2 3 2 2 8" xfId="6516"/>
    <cellStyle name="Normal 3 2 3 2 2 8 2" xfId="6517"/>
    <cellStyle name="Normal 3 2 3 2 2 8 2 2" xfId="6518"/>
    <cellStyle name="Normal 3 2 3 2 2 8 2 2 2" xfId="36660"/>
    <cellStyle name="Normal 3 2 3 2 2 8 2 3" xfId="36659"/>
    <cellStyle name="Normal 3 2 3 2 2 8 3" xfId="6519"/>
    <cellStyle name="Normal 3 2 3 2 2 8 3 2" xfId="36661"/>
    <cellStyle name="Normal 3 2 3 2 2 8 4" xfId="36658"/>
    <cellStyle name="Normal 3 2 3 2 2 9" xfId="6520"/>
    <cellStyle name="Normal 3 2 3 2 2 9 2" xfId="6521"/>
    <cellStyle name="Normal 3 2 3 2 2 9 2 2" xfId="6522"/>
    <cellStyle name="Normal 3 2 3 2 2 9 2 2 2" xfId="36664"/>
    <cellStyle name="Normal 3 2 3 2 2 9 2 3" xfId="36663"/>
    <cellStyle name="Normal 3 2 3 2 2 9 3" xfId="6523"/>
    <cellStyle name="Normal 3 2 3 2 2 9 3 2" xfId="36665"/>
    <cellStyle name="Normal 3 2 3 2 2 9 4" xfId="36662"/>
    <cellStyle name="Normal 3 2 3 2 3" xfId="6524"/>
    <cellStyle name="Normal 3 2 3 2 3 10" xfId="6525"/>
    <cellStyle name="Normal 3 2 3 2 3 10 2" xfId="6526"/>
    <cellStyle name="Normal 3 2 3 2 3 10 2 2" xfId="36668"/>
    <cellStyle name="Normal 3 2 3 2 3 10 3" xfId="36667"/>
    <cellStyle name="Normal 3 2 3 2 3 11" xfId="6527"/>
    <cellStyle name="Normal 3 2 3 2 3 11 2" xfId="36669"/>
    <cellStyle name="Normal 3 2 3 2 3 12" xfId="36666"/>
    <cellStyle name="Normal 3 2 3 2 3 2" xfId="6528"/>
    <cellStyle name="Normal 3 2 3 2 3 2 2" xfId="6529"/>
    <cellStyle name="Normal 3 2 3 2 3 2 2 2" xfId="6530"/>
    <cellStyle name="Normal 3 2 3 2 3 2 2 2 2" xfId="6531"/>
    <cellStyle name="Normal 3 2 3 2 3 2 2 2 2 2" xfId="36673"/>
    <cellStyle name="Normal 3 2 3 2 3 2 2 2 3" xfId="36672"/>
    <cellStyle name="Normal 3 2 3 2 3 2 2 3" xfId="6532"/>
    <cellStyle name="Normal 3 2 3 2 3 2 2 3 2" xfId="36674"/>
    <cellStyle name="Normal 3 2 3 2 3 2 2 4" xfId="36671"/>
    <cellStyle name="Normal 3 2 3 2 3 2 3" xfId="6533"/>
    <cellStyle name="Normal 3 2 3 2 3 2 3 2" xfId="6534"/>
    <cellStyle name="Normal 3 2 3 2 3 2 3 2 2" xfId="6535"/>
    <cellStyle name="Normal 3 2 3 2 3 2 3 2 2 2" xfId="36677"/>
    <cellStyle name="Normal 3 2 3 2 3 2 3 2 3" xfId="36676"/>
    <cellStyle name="Normal 3 2 3 2 3 2 3 3" xfId="6536"/>
    <cellStyle name="Normal 3 2 3 2 3 2 3 3 2" xfId="36678"/>
    <cellStyle name="Normal 3 2 3 2 3 2 3 4" xfId="36675"/>
    <cellStyle name="Normal 3 2 3 2 3 2 4" xfId="6537"/>
    <cellStyle name="Normal 3 2 3 2 3 2 4 2" xfId="6538"/>
    <cellStyle name="Normal 3 2 3 2 3 2 4 2 2" xfId="6539"/>
    <cellStyle name="Normal 3 2 3 2 3 2 4 2 2 2" xfId="36681"/>
    <cellStyle name="Normal 3 2 3 2 3 2 4 2 3" xfId="36680"/>
    <cellStyle name="Normal 3 2 3 2 3 2 4 3" xfId="6540"/>
    <cellStyle name="Normal 3 2 3 2 3 2 4 3 2" xfId="36682"/>
    <cellStyle name="Normal 3 2 3 2 3 2 4 4" xfId="36679"/>
    <cellStyle name="Normal 3 2 3 2 3 2 5" xfId="6541"/>
    <cellStyle name="Normal 3 2 3 2 3 2 5 2" xfId="6542"/>
    <cellStyle name="Normal 3 2 3 2 3 2 5 2 2" xfId="36684"/>
    <cellStyle name="Normal 3 2 3 2 3 2 5 3" xfId="36683"/>
    <cellStyle name="Normal 3 2 3 2 3 2 6" xfId="6543"/>
    <cellStyle name="Normal 3 2 3 2 3 2 6 2" xfId="36685"/>
    <cellStyle name="Normal 3 2 3 2 3 2 7" xfId="36670"/>
    <cellStyle name="Normal 3 2 3 2 3 3" xfId="6544"/>
    <cellStyle name="Normal 3 2 3 2 3 3 2" xfId="6545"/>
    <cellStyle name="Normal 3 2 3 2 3 3 2 2" xfId="6546"/>
    <cellStyle name="Normal 3 2 3 2 3 3 2 2 2" xfId="6547"/>
    <cellStyle name="Normal 3 2 3 2 3 3 2 2 2 2" xfId="36689"/>
    <cellStyle name="Normal 3 2 3 2 3 3 2 2 3" xfId="36688"/>
    <cellStyle name="Normal 3 2 3 2 3 3 2 3" xfId="6548"/>
    <cellStyle name="Normal 3 2 3 2 3 3 2 3 2" xfId="36690"/>
    <cellStyle name="Normal 3 2 3 2 3 3 2 4" xfId="36687"/>
    <cellStyle name="Normal 3 2 3 2 3 3 3" xfId="6549"/>
    <cellStyle name="Normal 3 2 3 2 3 3 3 2" xfId="6550"/>
    <cellStyle name="Normal 3 2 3 2 3 3 3 2 2" xfId="6551"/>
    <cellStyle name="Normal 3 2 3 2 3 3 3 2 2 2" xfId="36693"/>
    <cellStyle name="Normal 3 2 3 2 3 3 3 2 3" xfId="36692"/>
    <cellStyle name="Normal 3 2 3 2 3 3 3 3" xfId="6552"/>
    <cellStyle name="Normal 3 2 3 2 3 3 3 3 2" xfId="36694"/>
    <cellStyle name="Normal 3 2 3 2 3 3 3 4" xfId="36691"/>
    <cellStyle name="Normal 3 2 3 2 3 3 4" xfId="6553"/>
    <cellStyle name="Normal 3 2 3 2 3 3 4 2" xfId="6554"/>
    <cellStyle name="Normal 3 2 3 2 3 3 4 2 2" xfId="6555"/>
    <cellStyle name="Normal 3 2 3 2 3 3 4 2 2 2" xfId="36697"/>
    <cellStyle name="Normal 3 2 3 2 3 3 4 2 3" xfId="36696"/>
    <cellStyle name="Normal 3 2 3 2 3 3 4 3" xfId="6556"/>
    <cellStyle name="Normal 3 2 3 2 3 3 4 3 2" xfId="36698"/>
    <cellStyle name="Normal 3 2 3 2 3 3 4 4" xfId="36695"/>
    <cellStyle name="Normal 3 2 3 2 3 3 5" xfId="6557"/>
    <cellStyle name="Normal 3 2 3 2 3 3 5 2" xfId="6558"/>
    <cellStyle name="Normal 3 2 3 2 3 3 5 2 2" xfId="36700"/>
    <cellStyle name="Normal 3 2 3 2 3 3 5 3" xfId="36699"/>
    <cellStyle name="Normal 3 2 3 2 3 3 6" xfId="6559"/>
    <cellStyle name="Normal 3 2 3 2 3 3 6 2" xfId="36701"/>
    <cellStyle name="Normal 3 2 3 2 3 3 7" xfId="36686"/>
    <cellStyle name="Normal 3 2 3 2 3 4" xfId="6560"/>
    <cellStyle name="Normal 3 2 3 2 3 4 2" xfId="6561"/>
    <cellStyle name="Normal 3 2 3 2 3 4 2 2" xfId="6562"/>
    <cellStyle name="Normal 3 2 3 2 3 4 2 2 2" xfId="6563"/>
    <cellStyle name="Normal 3 2 3 2 3 4 2 2 2 2" xfId="36705"/>
    <cellStyle name="Normal 3 2 3 2 3 4 2 2 3" xfId="36704"/>
    <cellStyle name="Normal 3 2 3 2 3 4 2 3" xfId="6564"/>
    <cellStyle name="Normal 3 2 3 2 3 4 2 3 2" xfId="36706"/>
    <cellStyle name="Normal 3 2 3 2 3 4 2 4" xfId="36703"/>
    <cellStyle name="Normal 3 2 3 2 3 4 3" xfId="6565"/>
    <cellStyle name="Normal 3 2 3 2 3 4 3 2" xfId="6566"/>
    <cellStyle name="Normal 3 2 3 2 3 4 3 2 2" xfId="6567"/>
    <cellStyle name="Normal 3 2 3 2 3 4 3 2 2 2" xfId="36709"/>
    <cellStyle name="Normal 3 2 3 2 3 4 3 2 3" xfId="36708"/>
    <cellStyle name="Normal 3 2 3 2 3 4 3 3" xfId="6568"/>
    <cellStyle name="Normal 3 2 3 2 3 4 3 3 2" xfId="36710"/>
    <cellStyle name="Normal 3 2 3 2 3 4 3 4" xfId="36707"/>
    <cellStyle name="Normal 3 2 3 2 3 4 4" xfId="6569"/>
    <cellStyle name="Normal 3 2 3 2 3 4 4 2" xfId="6570"/>
    <cellStyle name="Normal 3 2 3 2 3 4 4 2 2" xfId="36712"/>
    <cellStyle name="Normal 3 2 3 2 3 4 4 3" xfId="36711"/>
    <cellStyle name="Normal 3 2 3 2 3 4 5" xfId="6571"/>
    <cellStyle name="Normal 3 2 3 2 3 4 5 2" xfId="36713"/>
    <cellStyle name="Normal 3 2 3 2 3 4 6" xfId="36702"/>
    <cellStyle name="Normal 3 2 3 2 3 5" xfId="6572"/>
    <cellStyle name="Normal 3 2 3 2 3 5 2" xfId="6573"/>
    <cellStyle name="Normal 3 2 3 2 3 5 2 2" xfId="6574"/>
    <cellStyle name="Normal 3 2 3 2 3 5 2 2 2" xfId="36716"/>
    <cellStyle name="Normal 3 2 3 2 3 5 2 3" xfId="36715"/>
    <cellStyle name="Normal 3 2 3 2 3 5 3" xfId="6575"/>
    <cellStyle name="Normal 3 2 3 2 3 5 3 2" xfId="36717"/>
    <cellStyle name="Normal 3 2 3 2 3 5 4" xfId="36714"/>
    <cellStyle name="Normal 3 2 3 2 3 6" xfId="6576"/>
    <cellStyle name="Normal 3 2 3 2 3 6 2" xfId="6577"/>
    <cellStyle name="Normal 3 2 3 2 3 6 2 2" xfId="6578"/>
    <cellStyle name="Normal 3 2 3 2 3 6 2 2 2" xfId="36720"/>
    <cellStyle name="Normal 3 2 3 2 3 6 2 3" xfId="36719"/>
    <cellStyle name="Normal 3 2 3 2 3 6 3" xfId="6579"/>
    <cellStyle name="Normal 3 2 3 2 3 6 3 2" xfId="36721"/>
    <cellStyle name="Normal 3 2 3 2 3 6 4" xfId="36718"/>
    <cellStyle name="Normal 3 2 3 2 3 7" xfId="6580"/>
    <cellStyle name="Normal 3 2 3 2 3 7 2" xfId="6581"/>
    <cellStyle name="Normal 3 2 3 2 3 7 2 2" xfId="6582"/>
    <cellStyle name="Normal 3 2 3 2 3 7 2 2 2" xfId="36724"/>
    <cellStyle name="Normal 3 2 3 2 3 7 2 3" xfId="36723"/>
    <cellStyle name="Normal 3 2 3 2 3 7 3" xfId="6583"/>
    <cellStyle name="Normal 3 2 3 2 3 7 3 2" xfId="36725"/>
    <cellStyle name="Normal 3 2 3 2 3 7 4" xfId="36722"/>
    <cellStyle name="Normal 3 2 3 2 3 8" xfId="6584"/>
    <cellStyle name="Normal 3 2 3 2 3 8 2" xfId="6585"/>
    <cellStyle name="Normal 3 2 3 2 3 8 2 2" xfId="6586"/>
    <cellStyle name="Normal 3 2 3 2 3 8 2 2 2" xfId="36728"/>
    <cellStyle name="Normal 3 2 3 2 3 8 2 3" xfId="36727"/>
    <cellStyle name="Normal 3 2 3 2 3 8 3" xfId="6587"/>
    <cellStyle name="Normal 3 2 3 2 3 8 3 2" xfId="36729"/>
    <cellStyle name="Normal 3 2 3 2 3 8 4" xfId="36726"/>
    <cellStyle name="Normal 3 2 3 2 3 9" xfId="6588"/>
    <cellStyle name="Normal 3 2 3 2 3 9 2" xfId="6589"/>
    <cellStyle name="Normal 3 2 3 2 3 9 2 2" xfId="6590"/>
    <cellStyle name="Normal 3 2 3 2 3 9 2 2 2" xfId="36732"/>
    <cellStyle name="Normal 3 2 3 2 3 9 2 3" xfId="36731"/>
    <cellStyle name="Normal 3 2 3 2 3 9 3" xfId="6591"/>
    <cellStyle name="Normal 3 2 3 2 3 9 3 2" xfId="36733"/>
    <cellStyle name="Normal 3 2 3 2 3 9 4" xfId="36730"/>
    <cellStyle name="Normal 3 2 3 2 4" xfId="6592"/>
    <cellStyle name="Normal 3 2 3 2 4 2" xfId="6593"/>
    <cellStyle name="Normal 3 2 3 2 4 2 2" xfId="6594"/>
    <cellStyle name="Normal 3 2 3 2 4 2 2 2" xfId="6595"/>
    <cellStyle name="Normal 3 2 3 2 4 2 2 2 2" xfId="36737"/>
    <cellStyle name="Normal 3 2 3 2 4 2 2 3" xfId="36736"/>
    <cellStyle name="Normal 3 2 3 2 4 2 3" xfId="6596"/>
    <cellStyle name="Normal 3 2 3 2 4 2 3 2" xfId="36738"/>
    <cellStyle name="Normal 3 2 3 2 4 2 4" xfId="36735"/>
    <cellStyle name="Normal 3 2 3 2 4 3" xfId="6597"/>
    <cellStyle name="Normal 3 2 3 2 4 3 2" xfId="6598"/>
    <cellStyle name="Normal 3 2 3 2 4 3 2 2" xfId="6599"/>
    <cellStyle name="Normal 3 2 3 2 4 3 2 2 2" xfId="36741"/>
    <cellStyle name="Normal 3 2 3 2 4 3 2 3" xfId="36740"/>
    <cellStyle name="Normal 3 2 3 2 4 3 3" xfId="6600"/>
    <cellStyle name="Normal 3 2 3 2 4 3 3 2" xfId="36742"/>
    <cellStyle name="Normal 3 2 3 2 4 3 4" xfId="36739"/>
    <cellStyle name="Normal 3 2 3 2 4 4" xfId="6601"/>
    <cellStyle name="Normal 3 2 3 2 4 4 2" xfId="6602"/>
    <cellStyle name="Normal 3 2 3 2 4 4 2 2" xfId="6603"/>
    <cellStyle name="Normal 3 2 3 2 4 4 2 2 2" xfId="36745"/>
    <cellStyle name="Normal 3 2 3 2 4 4 2 3" xfId="36744"/>
    <cellStyle name="Normal 3 2 3 2 4 4 3" xfId="6604"/>
    <cellStyle name="Normal 3 2 3 2 4 4 3 2" xfId="36746"/>
    <cellStyle name="Normal 3 2 3 2 4 4 4" xfId="36743"/>
    <cellStyle name="Normal 3 2 3 2 4 5" xfId="6605"/>
    <cellStyle name="Normal 3 2 3 2 4 5 2" xfId="6606"/>
    <cellStyle name="Normal 3 2 3 2 4 5 2 2" xfId="36748"/>
    <cellStyle name="Normal 3 2 3 2 4 5 3" xfId="36747"/>
    <cellStyle name="Normal 3 2 3 2 4 6" xfId="6607"/>
    <cellStyle name="Normal 3 2 3 2 4 6 2" xfId="36749"/>
    <cellStyle name="Normal 3 2 3 2 4 7" xfId="36734"/>
    <cellStyle name="Normal 3 2 3 2 5" xfId="6608"/>
    <cellStyle name="Normal 3 2 3 2 5 2" xfId="6609"/>
    <cellStyle name="Normal 3 2 3 2 5 2 2" xfId="6610"/>
    <cellStyle name="Normal 3 2 3 2 5 2 2 2" xfId="6611"/>
    <cellStyle name="Normal 3 2 3 2 5 2 2 2 2" xfId="36753"/>
    <cellStyle name="Normal 3 2 3 2 5 2 2 3" xfId="36752"/>
    <cellStyle name="Normal 3 2 3 2 5 2 3" xfId="6612"/>
    <cellStyle name="Normal 3 2 3 2 5 2 3 2" xfId="36754"/>
    <cellStyle name="Normal 3 2 3 2 5 2 4" xfId="36751"/>
    <cellStyle name="Normal 3 2 3 2 5 3" xfId="6613"/>
    <cellStyle name="Normal 3 2 3 2 5 3 2" xfId="6614"/>
    <cellStyle name="Normal 3 2 3 2 5 3 2 2" xfId="6615"/>
    <cellStyle name="Normal 3 2 3 2 5 3 2 2 2" xfId="36757"/>
    <cellStyle name="Normal 3 2 3 2 5 3 2 3" xfId="36756"/>
    <cellStyle name="Normal 3 2 3 2 5 3 3" xfId="6616"/>
    <cellStyle name="Normal 3 2 3 2 5 3 3 2" xfId="36758"/>
    <cellStyle name="Normal 3 2 3 2 5 3 4" xfId="36755"/>
    <cellStyle name="Normal 3 2 3 2 5 4" xfId="6617"/>
    <cellStyle name="Normal 3 2 3 2 5 4 2" xfId="6618"/>
    <cellStyle name="Normal 3 2 3 2 5 4 2 2" xfId="6619"/>
    <cellStyle name="Normal 3 2 3 2 5 4 2 2 2" xfId="36761"/>
    <cellStyle name="Normal 3 2 3 2 5 4 2 3" xfId="36760"/>
    <cellStyle name="Normal 3 2 3 2 5 4 3" xfId="6620"/>
    <cellStyle name="Normal 3 2 3 2 5 4 3 2" xfId="36762"/>
    <cellStyle name="Normal 3 2 3 2 5 4 4" xfId="36759"/>
    <cellStyle name="Normal 3 2 3 2 5 5" xfId="6621"/>
    <cellStyle name="Normal 3 2 3 2 5 5 2" xfId="6622"/>
    <cellStyle name="Normal 3 2 3 2 5 5 2 2" xfId="36764"/>
    <cellStyle name="Normal 3 2 3 2 5 5 3" xfId="36763"/>
    <cellStyle name="Normal 3 2 3 2 5 6" xfId="6623"/>
    <cellStyle name="Normal 3 2 3 2 5 6 2" xfId="36765"/>
    <cellStyle name="Normal 3 2 3 2 5 7" xfId="36750"/>
    <cellStyle name="Normal 3 2 3 2 6" xfId="6624"/>
    <cellStyle name="Normal 3 2 3 2 6 2" xfId="6625"/>
    <cellStyle name="Normal 3 2 3 2 6 2 2" xfId="6626"/>
    <cellStyle name="Normal 3 2 3 2 6 2 2 2" xfId="6627"/>
    <cellStyle name="Normal 3 2 3 2 6 2 2 2 2" xfId="36769"/>
    <cellStyle name="Normal 3 2 3 2 6 2 2 3" xfId="36768"/>
    <cellStyle name="Normal 3 2 3 2 6 2 3" xfId="6628"/>
    <cellStyle name="Normal 3 2 3 2 6 2 3 2" xfId="36770"/>
    <cellStyle name="Normal 3 2 3 2 6 2 4" xfId="36767"/>
    <cellStyle name="Normal 3 2 3 2 6 3" xfId="6629"/>
    <cellStyle name="Normal 3 2 3 2 6 3 2" xfId="6630"/>
    <cellStyle name="Normal 3 2 3 2 6 3 2 2" xfId="6631"/>
    <cellStyle name="Normal 3 2 3 2 6 3 2 2 2" xfId="36773"/>
    <cellStyle name="Normal 3 2 3 2 6 3 2 3" xfId="36772"/>
    <cellStyle name="Normal 3 2 3 2 6 3 3" xfId="6632"/>
    <cellStyle name="Normal 3 2 3 2 6 3 3 2" xfId="36774"/>
    <cellStyle name="Normal 3 2 3 2 6 3 4" xfId="36771"/>
    <cellStyle name="Normal 3 2 3 2 6 4" xfId="6633"/>
    <cellStyle name="Normal 3 2 3 2 6 4 2" xfId="6634"/>
    <cellStyle name="Normal 3 2 3 2 6 4 2 2" xfId="36776"/>
    <cellStyle name="Normal 3 2 3 2 6 4 3" xfId="36775"/>
    <cellStyle name="Normal 3 2 3 2 6 5" xfId="6635"/>
    <cellStyle name="Normal 3 2 3 2 6 5 2" xfId="36777"/>
    <cellStyle name="Normal 3 2 3 2 6 6" xfId="36766"/>
    <cellStyle name="Normal 3 2 3 2 7" xfId="6636"/>
    <cellStyle name="Normal 3 2 3 2 7 2" xfId="6637"/>
    <cellStyle name="Normal 3 2 3 2 7 2 2" xfId="6638"/>
    <cellStyle name="Normal 3 2 3 2 7 2 2 2" xfId="36780"/>
    <cellStyle name="Normal 3 2 3 2 7 2 3" xfId="36779"/>
    <cellStyle name="Normal 3 2 3 2 7 3" xfId="6639"/>
    <cellStyle name="Normal 3 2 3 2 7 3 2" xfId="36781"/>
    <cellStyle name="Normal 3 2 3 2 7 4" xfId="36778"/>
    <cellStyle name="Normal 3 2 3 2 8" xfId="6640"/>
    <cellStyle name="Normal 3 2 3 2 8 2" xfId="6641"/>
    <cellStyle name="Normal 3 2 3 2 8 2 2" xfId="6642"/>
    <cellStyle name="Normal 3 2 3 2 8 2 2 2" xfId="36784"/>
    <cellStyle name="Normal 3 2 3 2 8 2 3" xfId="36783"/>
    <cellStyle name="Normal 3 2 3 2 8 3" xfId="6643"/>
    <cellStyle name="Normal 3 2 3 2 8 3 2" xfId="36785"/>
    <cellStyle name="Normal 3 2 3 2 8 4" xfId="36782"/>
    <cellStyle name="Normal 3 2 3 2 9" xfId="6644"/>
    <cellStyle name="Normal 3 2 3 2 9 2" xfId="6645"/>
    <cellStyle name="Normal 3 2 3 2 9 2 2" xfId="6646"/>
    <cellStyle name="Normal 3 2 3 2 9 2 2 2" xfId="36788"/>
    <cellStyle name="Normal 3 2 3 2 9 2 3" xfId="36787"/>
    <cellStyle name="Normal 3 2 3 2 9 3" xfId="6647"/>
    <cellStyle name="Normal 3 2 3 2 9 3 2" xfId="36789"/>
    <cellStyle name="Normal 3 2 3 2 9 4" xfId="36786"/>
    <cellStyle name="Normal 3 2 3 3" xfId="6648"/>
    <cellStyle name="Normal 3 2 3 3 10" xfId="6649"/>
    <cellStyle name="Normal 3 2 3 3 10 2" xfId="6650"/>
    <cellStyle name="Normal 3 2 3 3 10 2 2" xfId="6651"/>
    <cellStyle name="Normal 3 2 3 3 10 2 2 2" xfId="36793"/>
    <cellStyle name="Normal 3 2 3 3 10 2 3" xfId="36792"/>
    <cellStyle name="Normal 3 2 3 3 10 3" xfId="6652"/>
    <cellStyle name="Normal 3 2 3 3 10 3 2" xfId="36794"/>
    <cellStyle name="Normal 3 2 3 3 10 4" xfId="36791"/>
    <cellStyle name="Normal 3 2 3 3 11" xfId="6653"/>
    <cellStyle name="Normal 3 2 3 3 11 2" xfId="6654"/>
    <cellStyle name="Normal 3 2 3 3 11 2 2" xfId="36796"/>
    <cellStyle name="Normal 3 2 3 3 11 3" xfId="36795"/>
    <cellStyle name="Normal 3 2 3 3 12" xfId="6655"/>
    <cellStyle name="Normal 3 2 3 3 12 2" xfId="36797"/>
    <cellStyle name="Normal 3 2 3 3 13" xfId="6656"/>
    <cellStyle name="Normal 3 2 3 3 13 2" xfId="36798"/>
    <cellStyle name="Normal 3 2 3 3 14" xfId="36790"/>
    <cellStyle name="Normal 3 2 3 3 2" xfId="6657"/>
    <cellStyle name="Normal 3 2 3 3 2 10" xfId="6658"/>
    <cellStyle name="Normal 3 2 3 3 2 10 2" xfId="6659"/>
    <cellStyle name="Normal 3 2 3 3 2 10 2 2" xfId="36801"/>
    <cellStyle name="Normal 3 2 3 3 2 10 3" xfId="36800"/>
    <cellStyle name="Normal 3 2 3 3 2 11" xfId="6660"/>
    <cellStyle name="Normal 3 2 3 3 2 11 2" xfId="36802"/>
    <cellStyle name="Normal 3 2 3 3 2 12" xfId="36799"/>
    <cellStyle name="Normal 3 2 3 3 2 2" xfId="6661"/>
    <cellStyle name="Normal 3 2 3 3 2 2 2" xfId="6662"/>
    <cellStyle name="Normal 3 2 3 3 2 2 2 2" xfId="6663"/>
    <cellStyle name="Normal 3 2 3 3 2 2 2 2 2" xfId="6664"/>
    <cellStyle name="Normal 3 2 3 3 2 2 2 2 2 2" xfId="36806"/>
    <cellStyle name="Normal 3 2 3 3 2 2 2 2 3" xfId="36805"/>
    <cellStyle name="Normal 3 2 3 3 2 2 2 3" xfId="6665"/>
    <cellStyle name="Normal 3 2 3 3 2 2 2 3 2" xfId="36807"/>
    <cellStyle name="Normal 3 2 3 3 2 2 2 4" xfId="36804"/>
    <cellStyle name="Normal 3 2 3 3 2 2 3" xfId="6666"/>
    <cellStyle name="Normal 3 2 3 3 2 2 3 2" xfId="6667"/>
    <cellStyle name="Normal 3 2 3 3 2 2 3 2 2" xfId="6668"/>
    <cellStyle name="Normal 3 2 3 3 2 2 3 2 2 2" xfId="36810"/>
    <cellStyle name="Normal 3 2 3 3 2 2 3 2 3" xfId="36809"/>
    <cellStyle name="Normal 3 2 3 3 2 2 3 3" xfId="6669"/>
    <cellStyle name="Normal 3 2 3 3 2 2 3 3 2" xfId="36811"/>
    <cellStyle name="Normal 3 2 3 3 2 2 3 4" xfId="36808"/>
    <cellStyle name="Normal 3 2 3 3 2 2 4" xfId="6670"/>
    <cellStyle name="Normal 3 2 3 3 2 2 4 2" xfId="6671"/>
    <cellStyle name="Normal 3 2 3 3 2 2 4 2 2" xfId="6672"/>
    <cellStyle name="Normal 3 2 3 3 2 2 4 2 2 2" xfId="36814"/>
    <cellStyle name="Normal 3 2 3 3 2 2 4 2 3" xfId="36813"/>
    <cellStyle name="Normal 3 2 3 3 2 2 4 3" xfId="6673"/>
    <cellStyle name="Normal 3 2 3 3 2 2 4 3 2" xfId="36815"/>
    <cellStyle name="Normal 3 2 3 3 2 2 4 4" xfId="36812"/>
    <cellStyle name="Normal 3 2 3 3 2 2 5" xfId="6674"/>
    <cellStyle name="Normal 3 2 3 3 2 2 5 2" xfId="6675"/>
    <cellStyle name="Normal 3 2 3 3 2 2 5 2 2" xfId="36817"/>
    <cellStyle name="Normal 3 2 3 3 2 2 5 3" xfId="36816"/>
    <cellStyle name="Normal 3 2 3 3 2 2 6" xfId="6676"/>
    <cellStyle name="Normal 3 2 3 3 2 2 6 2" xfId="36818"/>
    <cellStyle name="Normal 3 2 3 3 2 2 7" xfId="36803"/>
    <cellStyle name="Normal 3 2 3 3 2 3" xfId="6677"/>
    <cellStyle name="Normal 3 2 3 3 2 3 2" xfId="6678"/>
    <cellStyle name="Normal 3 2 3 3 2 3 2 2" xfId="6679"/>
    <cellStyle name="Normal 3 2 3 3 2 3 2 2 2" xfId="6680"/>
    <cellStyle name="Normal 3 2 3 3 2 3 2 2 2 2" xfId="36822"/>
    <cellStyle name="Normal 3 2 3 3 2 3 2 2 3" xfId="36821"/>
    <cellStyle name="Normal 3 2 3 3 2 3 2 3" xfId="6681"/>
    <cellStyle name="Normal 3 2 3 3 2 3 2 3 2" xfId="36823"/>
    <cellStyle name="Normal 3 2 3 3 2 3 2 4" xfId="36820"/>
    <cellStyle name="Normal 3 2 3 3 2 3 3" xfId="6682"/>
    <cellStyle name="Normal 3 2 3 3 2 3 3 2" xfId="6683"/>
    <cellStyle name="Normal 3 2 3 3 2 3 3 2 2" xfId="6684"/>
    <cellStyle name="Normal 3 2 3 3 2 3 3 2 2 2" xfId="36826"/>
    <cellStyle name="Normal 3 2 3 3 2 3 3 2 3" xfId="36825"/>
    <cellStyle name="Normal 3 2 3 3 2 3 3 3" xfId="6685"/>
    <cellStyle name="Normal 3 2 3 3 2 3 3 3 2" xfId="36827"/>
    <cellStyle name="Normal 3 2 3 3 2 3 3 4" xfId="36824"/>
    <cellStyle name="Normal 3 2 3 3 2 3 4" xfId="6686"/>
    <cellStyle name="Normal 3 2 3 3 2 3 4 2" xfId="6687"/>
    <cellStyle name="Normal 3 2 3 3 2 3 4 2 2" xfId="6688"/>
    <cellStyle name="Normal 3 2 3 3 2 3 4 2 2 2" xfId="36830"/>
    <cellStyle name="Normal 3 2 3 3 2 3 4 2 3" xfId="36829"/>
    <cellStyle name="Normal 3 2 3 3 2 3 4 3" xfId="6689"/>
    <cellStyle name="Normal 3 2 3 3 2 3 4 3 2" xfId="36831"/>
    <cellStyle name="Normal 3 2 3 3 2 3 4 4" xfId="36828"/>
    <cellStyle name="Normal 3 2 3 3 2 3 5" xfId="6690"/>
    <cellStyle name="Normal 3 2 3 3 2 3 5 2" xfId="6691"/>
    <cellStyle name="Normal 3 2 3 3 2 3 5 2 2" xfId="36833"/>
    <cellStyle name="Normal 3 2 3 3 2 3 5 3" xfId="36832"/>
    <cellStyle name="Normal 3 2 3 3 2 3 6" xfId="6692"/>
    <cellStyle name="Normal 3 2 3 3 2 3 6 2" xfId="36834"/>
    <cellStyle name="Normal 3 2 3 3 2 3 7" xfId="36819"/>
    <cellStyle name="Normal 3 2 3 3 2 4" xfId="6693"/>
    <cellStyle name="Normal 3 2 3 3 2 4 2" xfId="6694"/>
    <cellStyle name="Normal 3 2 3 3 2 4 2 2" xfId="6695"/>
    <cellStyle name="Normal 3 2 3 3 2 4 2 2 2" xfId="6696"/>
    <cellStyle name="Normal 3 2 3 3 2 4 2 2 2 2" xfId="36838"/>
    <cellStyle name="Normal 3 2 3 3 2 4 2 2 3" xfId="36837"/>
    <cellStyle name="Normal 3 2 3 3 2 4 2 3" xfId="6697"/>
    <cellStyle name="Normal 3 2 3 3 2 4 2 3 2" xfId="36839"/>
    <cellStyle name="Normal 3 2 3 3 2 4 2 4" xfId="36836"/>
    <cellStyle name="Normal 3 2 3 3 2 4 3" xfId="6698"/>
    <cellStyle name="Normal 3 2 3 3 2 4 3 2" xfId="6699"/>
    <cellStyle name="Normal 3 2 3 3 2 4 3 2 2" xfId="6700"/>
    <cellStyle name="Normal 3 2 3 3 2 4 3 2 2 2" xfId="36842"/>
    <cellStyle name="Normal 3 2 3 3 2 4 3 2 3" xfId="36841"/>
    <cellStyle name="Normal 3 2 3 3 2 4 3 3" xfId="6701"/>
    <cellStyle name="Normal 3 2 3 3 2 4 3 3 2" xfId="36843"/>
    <cellStyle name="Normal 3 2 3 3 2 4 3 4" xfId="36840"/>
    <cellStyle name="Normal 3 2 3 3 2 4 4" xfId="6702"/>
    <cellStyle name="Normal 3 2 3 3 2 4 4 2" xfId="6703"/>
    <cellStyle name="Normal 3 2 3 3 2 4 4 2 2" xfId="36845"/>
    <cellStyle name="Normal 3 2 3 3 2 4 4 3" xfId="36844"/>
    <cellStyle name="Normal 3 2 3 3 2 4 5" xfId="6704"/>
    <cellStyle name="Normal 3 2 3 3 2 4 5 2" xfId="36846"/>
    <cellStyle name="Normal 3 2 3 3 2 4 6" xfId="36835"/>
    <cellStyle name="Normal 3 2 3 3 2 5" xfId="6705"/>
    <cellStyle name="Normal 3 2 3 3 2 5 2" xfId="6706"/>
    <cellStyle name="Normal 3 2 3 3 2 5 2 2" xfId="6707"/>
    <cellStyle name="Normal 3 2 3 3 2 5 2 2 2" xfId="36849"/>
    <cellStyle name="Normal 3 2 3 3 2 5 2 3" xfId="36848"/>
    <cellStyle name="Normal 3 2 3 3 2 5 3" xfId="6708"/>
    <cellStyle name="Normal 3 2 3 3 2 5 3 2" xfId="36850"/>
    <cellStyle name="Normal 3 2 3 3 2 5 4" xfId="36847"/>
    <cellStyle name="Normal 3 2 3 3 2 6" xfId="6709"/>
    <cellStyle name="Normal 3 2 3 3 2 6 2" xfId="6710"/>
    <cellStyle name="Normal 3 2 3 3 2 6 2 2" xfId="6711"/>
    <cellStyle name="Normal 3 2 3 3 2 6 2 2 2" xfId="36853"/>
    <cellStyle name="Normal 3 2 3 3 2 6 2 3" xfId="36852"/>
    <cellStyle name="Normal 3 2 3 3 2 6 3" xfId="6712"/>
    <cellStyle name="Normal 3 2 3 3 2 6 3 2" xfId="36854"/>
    <cellStyle name="Normal 3 2 3 3 2 6 4" xfId="36851"/>
    <cellStyle name="Normal 3 2 3 3 2 7" xfId="6713"/>
    <cellStyle name="Normal 3 2 3 3 2 7 2" xfId="6714"/>
    <cellStyle name="Normal 3 2 3 3 2 7 2 2" xfId="6715"/>
    <cellStyle name="Normal 3 2 3 3 2 7 2 2 2" xfId="36857"/>
    <cellStyle name="Normal 3 2 3 3 2 7 2 3" xfId="36856"/>
    <cellStyle name="Normal 3 2 3 3 2 7 3" xfId="6716"/>
    <cellStyle name="Normal 3 2 3 3 2 7 3 2" xfId="36858"/>
    <cellStyle name="Normal 3 2 3 3 2 7 4" xfId="36855"/>
    <cellStyle name="Normal 3 2 3 3 2 8" xfId="6717"/>
    <cellStyle name="Normal 3 2 3 3 2 8 2" xfId="6718"/>
    <cellStyle name="Normal 3 2 3 3 2 8 2 2" xfId="6719"/>
    <cellStyle name="Normal 3 2 3 3 2 8 2 2 2" xfId="36861"/>
    <cellStyle name="Normal 3 2 3 3 2 8 2 3" xfId="36860"/>
    <cellStyle name="Normal 3 2 3 3 2 8 3" xfId="6720"/>
    <cellStyle name="Normal 3 2 3 3 2 8 3 2" xfId="36862"/>
    <cellStyle name="Normal 3 2 3 3 2 8 4" xfId="36859"/>
    <cellStyle name="Normal 3 2 3 3 2 9" xfId="6721"/>
    <cellStyle name="Normal 3 2 3 3 2 9 2" xfId="6722"/>
    <cellStyle name="Normal 3 2 3 3 2 9 2 2" xfId="6723"/>
    <cellStyle name="Normal 3 2 3 3 2 9 2 2 2" xfId="36865"/>
    <cellStyle name="Normal 3 2 3 3 2 9 2 3" xfId="36864"/>
    <cellStyle name="Normal 3 2 3 3 2 9 3" xfId="6724"/>
    <cellStyle name="Normal 3 2 3 3 2 9 3 2" xfId="36866"/>
    <cellStyle name="Normal 3 2 3 3 2 9 4" xfId="36863"/>
    <cellStyle name="Normal 3 2 3 3 3" xfId="6725"/>
    <cellStyle name="Normal 3 2 3 3 3 2" xfId="6726"/>
    <cellStyle name="Normal 3 2 3 3 3 2 2" xfId="6727"/>
    <cellStyle name="Normal 3 2 3 3 3 2 2 2" xfId="6728"/>
    <cellStyle name="Normal 3 2 3 3 3 2 2 2 2" xfId="36870"/>
    <cellStyle name="Normal 3 2 3 3 3 2 2 3" xfId="36869"/>
    <cellStyle name="Normal 3 2 3 3 3 2 3" xfId="6729"/>
    <cellStyle name="Normal 3 2 3 3 3 2 3 2" xfId="36871"/>
    <cellStyle name="Normal 3 2 3 3 3 2 4" xfId="36868"/>
    <cellStyle name="Normal 3 2 3 3 3 3" xfId="6730"/>
    <cellStyle name="Normal 3 2 3 3 3 3 2" xfId="6731"/>
    <cellStyle name="Normal 3 2 3 3 3 3 2 2" xfId="6732"/>
    <cellStyle name="Normal 3 2 3 3 3 3 2 2 2" xfId="36874"/>
    <cellStyle name="Normal 3 2 3 3 3 3 2 3" xfId="36873"/>
    <cellStyle name="Normal 3 2 3 3 3 3 3" xfId="6733"/>
    <cellStyle name="Normal 3 2 3 3 3 3 3 2" xfId="36875"/>
    <cellStyle name="Normal 3 2 3 3 3 3 4" xfId="36872"/>
    <cellStyle name="Normal 3 2 3 3 3 4" xfId="6734"/>
    <cellStyle name="Normal 3 2 3 3 3 4 2" xfId="6735"/>
    <cellStyle name="Normal 3 2 3 3 3 4 2 2" xfId="6736"/>
    <cellStyle name="Normal 3 2 3 3 3 4 2 2 2" xfId="36878"/>
    <cellStyle name="Normal 3 2 3 3 3 4 2 3" xfId="36877"/>
    <cellStyle name="Normal 3 2 3 3 3 4 3" xfId="6737"/>
    <cellStyle name="Normal 3 2 3 3 3 4 3 2" xfId="36879"/>
    <cellStyle name="Normal 3 2 3 3 3 4 4" xfId="36876"/>
    <cellStyle name="Normal 3 2 3 3 3 5" xfId="6738"/>
    <cellStyle name="Normal 3 2 3 3 3 5 2" xfId="6739"/>
    <cellStyle name="Normal 3 2 3 3 3 5 2 2" xfId="36881"/>
    <cellStyle name="Normal 3 2 3 3 3 5 3" xfId="36880"/>
    <cellStyle name="Normal 3 2 3 3 3 6" xfId="6740"/>
    <cellStyle name="Normal 3 2 3 3 3 6 2" xfId="36882"/>
    <cellStyle name="Normal 3 2 3 3 3 7" xfId="36867"/>
    <cellStyle name="Normal 3 2 3 3 4" xfId="6741"/>
    <cellStyle name="Normal 3 2 3 3 4 2" xfId="6742"/>
    <cellStyle name="Normal 3 2 3 3 4 2 2" xfId="6743"/>
    <cellStyle name="Normal 3 2 3 3 4 2 2 2" xfId="6744"/>
    <cellStyle name="Normal 3 2 3 3 4 2 2 2 2" xfId="36886"/>
    <cellStyle name="Normal 3 2 3 3 4 2 2 3" xfId="36885"/>
    <cellStyle name="Normal 3 2 3 3 4 2 3" xfId="6745"/>
    <cellStyle name="Normal 3 2 3 3 4 2 3 2" xfId="36887"/>
    <cellStyle name="Normal 3 2 3 3 4 2 4" xfId="36884"/>
    <cellStyle name="Normal 3 2 3 3 4 3" xfId="6746"/>
    <cellStyle name="Normal 3 2 3 3 4 3 2" xfId="6747"/>
    <cellStyle name="Normal 3 2 3 3 4 3 2 2" xfId="6748"/>
    <cellStyle name="Normal 3 2 3 3 4 3 2 2 2" xfId="36890"/>
    <cellStyle name="Normal 3 2 3 3 4 3 2 3" xfId="36889"/>
    <cellStyle name="Normal 3 2 3 3 4 3 3" xfId="6749"/>
    <cellStyle name="Normal 3 2 3 3 4 3 3 2" xfId="36891"/>
    <cellStyle name="Normal 3 2 3 3 4 3 4" xfId="36888"/>
    <cellStyle name="Normal 3 2 3 3 4 4" xfId="6750"/>
    <cellStyle name="Normal 3 2 3 3 4 4 2" xfId="6751"/>
    <cellStyle name="Normal 3 2 3 3 4 4 2 2" xfId="6752"/>
    <cellStyle name="Normal 3 2 3 3 4 4 2 2 2" xfId="36894"/>
    <cellStyle name="Normal 3 2 3 3 4 4 2 3" xfId="36893"/>
    <cellStyle name="Normal 3 2 3 3 4 4 3" xfId="6753"/>
    <cellStyle name="Normal 3 2 3 3 4 4 3 2" xfId="36895"/>
    <cellStyle name="Normal 3 2 3 3 4 4 4" xfId="36892"/>
    <cellStyle name="Normal 3 2 3 3 4 5" xfId="6754"/>
    <cellStyle name="Normal 3 2 3 3 4 5 2" xfId="6755"/>
    <cellStyle name="Normal 3 2 3 3 4 5 2 2" xfId="36897"/>
    <cellStyle name="Normal 3 2 3 3 4 5 3" xfId="36896"/>
    <cellStyle name="Normal 3 2 3 3 4 6" xfId="6756"/>
    <cellStyle name="Normal 3 2 3 3 4 6 2" xfId="36898"/>
    <cellStyle name="Normal 3 2 3 3 4 7" xfId="36883"/>
    <cellStyle name="Normal 3 2 3 3 5" xfId="6757"/>
    <cellStyle name="Normal 3 2 3 3 5 2" xfId="6758"/>
    <cellStyle name="Normal 3 2 3 3 5 2 2" xfId="6759"/>
    <cellStyle name="Normal 3 2 3 3 5 2 2 2" xfId="6760"/>
    <cellStyle name="Normal 3 2 3 3 5 2 2 2 2" xfId="36902"/>
    <cellStyle name="Normal 3 2 3 3 5 2 2 3" xfId="36901"/>
    <cellStyle name="Normal 3 2 3 3 5 2 3" xfId="6761"/>
    <cellStyle name="Normal 3 2 3 3 5 2 3 2" xfId="36903"/>
    <cellStyle name="Normal 3 2 3 3 5 2 4" xfId="36900"/>
    <cellStyle name="Normal 3 2 3 3 5 3" xfId="6762"/>
    <cellStyle name="Normal 3 2 3 3 5 3 2" xfId="6763"/>
    <cellStyle name="Normal 3 2 3 3 5 3 2 2" xfId="6764"/>
    <cellStyle name="Normal 3 2 3 3 5 3 2 2 2" xfId="36906"/>
    <cellStyle name="Normal 3 2 3 3 5 3 2 3" xfId="36905"/>
    <cellStyle name="Normal 3 2 3 3 5 3 3" xfId="6765"/>
    <cellStyle name="Normal 3 2 3 3 5 3 3 2" xfId="36907"/>
    <cellStyle name="Normal 3 2 3 3 5 3 4" xfId="36904"/>
    <cellStyle name="Normal 3 2 3 3 5 4" xfId="6766"/>
    <cellStyle name="Normal 3 2 3 3 5 4 2" xfId="6767"/>
    <cellStyle name="Normal 3 2 3 3 5 4 2 2" xfId="36909"/>
    <cellStyle name="Normal 3 2 3 3 5 4 3" xfId="36908"/>
    <cellStyle name="Normal 3 2 3 3 5 5" xfId="6768"/>
    <cellStyle name="Normal 3 2 3 3 5 5 2" xfId="36910"/>
    <cellStyle name="Normal 3 2 3 3 5 6" xfId="36899"/>
    <cellStyle name="Normal 3 2 3 3 6" xfId="6769"/>
    <cellStyle name="Normal 3 2 3 3 6 2" xfId="6770"/>
    <cellStyle name="Normal 3 2 3 3 6 2 2" xfId="6771"/>
    <cellStyle name="Normal 3 2 3 3 6 2 2 2" xfId="36913"/>
    <cellStyle name="Normal 3 2 3 3 6 2 3" xfId="36912"/>
    <cellStyle name="Normal 3 2 3 3 6 3" xfId="6772"/>
    <cellStyle name="Normal 3 2 3 3 6 3 2" xfId="36914"/>
    <cellStyle name="Normal 3 2 3 3 6 4" xfId="36911"/>
    <cellStyle name="Normal 3 2 3 3 7" xfId="6773"/>
    <cellStyle name="Normal 3 2 3 3 7 2" xfId="6774"/>
    <cellStyle name="Normal 3 2 3 3 7 2 2" xfId="6775"/>
    <cellStyle name="Normal 3 2 3 3 7 2 2 2" xfId="36917"/>
    <cellStyle name="Normal 3 2 3 3 7 2 3" xfId="36916"/>
    <cellStyle name="Normal 3 2 3 3 7 3" xfId="6776"/>
    <cellStyle name="Normal 3 2 3 3 7 3 2" xfId="36918"/>
    <cellStyle name="Normal 3 2 3 3 7 4" xfId="36915"/>
    <cellStyle name="Normal 3 2 3 3 8" xfId="6777"/>
    <cellStyle name="Normal 3 2 3 3 8 2" xfId="6778"/>
    <cellStyle name="Normal 3 2 3 3 8 2 2" xfId="6779"/>
    <cellStyle name="Normal 3 2 3 3 8 2 2 2" xfId="36921"/>
    <cellStyle name="Normal 3 2 3 3 8 2 3" xfId="36920"/>
    <cellStyle name="Normal 3 2 3 3 8 3" xfId="6780"/>
    <cellStyle name="Normal 3 2 3 3 8 3 2" xfId="36922"/>
    <cellStyle name="Normal 3 2 3 3 8 4" xfId="36919"/>
    <cellStyle name="Normal 3 2 3 3 9" xfId="6781"/>
    <cellStyle name="Normal 3 2 3 3 9 2" xfId="6782"/>
    <cellStyle name="Normal 3 2 3 3 9 2 2" xfId="6783"/>
    <cellStyle name="Normal 3 2 3 3 9 2 2 2" xfId="36925"/>
    <cellStyle name="Normal 3 2 3 3 9 2 3" xfId="36924"/>
    <cellStyle name="Normal 3 2 3 3 9 3" xfId="6784"/>
    <cellStyle name="Normal 3 2 3 3 9 3 2" xfId="36926"/>
    <cellStyle name="Normal 3 2 3 3 9 4" xfId="36923"/>
    <cellStyle name="Normal 3 2 3 4" xfId="6785"/>
    <cellStyle name="Normal 3 2 3 4 10" xfId="6786"/>
    <cellStyle name="Normal 3 2 3 4 10 2" xfId="6787"/>
    <cellStyle name="Normal 3 2 3 4 10 2 2" xfId="36929"/>
    <cellStyle name="Normal 3 2 3 4 10 3" xfId="36928"/>
    <cellStyle name="Normal 3 2 3 4 11" xfId="6788"/>
    <cellStyle name="Normal 3 2 3 4 11 2" xfId="36930"/>
    <cellStyle name="Normal 3 2 3 4 12" xfId="36927"/>
    <cellStyle name="Normal 3 2 3 4 2" xfId="6789"/>
    <cellStyle name="Normal 3 2 3 4 2 2" xfId="6790"/>
    <cellStyle name="Normal 3 2 3 4 2 2 2" xfId="6791"/>
    <cellStyle name="Normal 3 2 3 4 2 2 2 2" xfId="6792"/>
    <cellStyle name="Normal 3 2 3 4 2 2 2 2 2" xfId="36934"/>
    <cellStyle name="Normal 3 2 3 4 2 2 2 3" xfId="36933"/>
    <cellStyle name="Normal 3 2 3 4 2 2 3" xfId="6793"/>
    <cellStyle name="Normal 3 2 3 4 2 2 3 2" xfId="36935"/>
    <cellStyle name="Normal 3 2 3 4 2 2 4" xfId="36932"/>
    <cellStyle name="Normal 3 2 3 4 2 3" xfId="6794"/>
    <cellStyle name="Normal 3 2 3 4 2 3 2" xfId="6795"/>
    <cellStyle name="Normal 3 2 3 4 2 3 2 2" xfId="6796"/>
    <cellStyle name="Normal 3 2 3 4 2 3 2 2 2" xfId="36938"/>
    <cellStyle name="Normal 3 2 3 4 2 3 2 3" xfId="36937"/>
    <cellStyle name="Normal 3 2 3 4 2 3 3" xfId="6797"/>
    <cellStyle name="Normal 3 2 3 4 2 3 3 2" xfId="36939"/>
    <cellStyle name="Normal 3 2 3 4 2 3 4" xfId="36936"/>
    <cellStyle name="Normal 3 2 3 4 2 4" xfId="6798"/>
    <cellStyle name="Normal 3 2 3 4 2 4 2" xfId="6799"/>
    <cellStyle name="Normal 3 2 3 4 2 4 2 2" xfId="6800"/>
    <cellStyle name="Normal 3 2 3 4 2 4 2 2 2" xfId="36942"/>
    <cellStyle name="Normal 3 2 3 4 2 4 2 3" xfId="36941"/>
    <cellStyle name="Normal 3 2 3 4 2 4 3" xfId="6801"/>
    <cellStyle name="Normal 3 2 3 4 2 4 3 2" xfId="36943"/>
    <cellStyle name="Normal 3 2 3 4 2 4 4" xfId="36940"/>
    <cellStyle name="Normal 3 2 3 4 2 5" xfId="6802"/>
    <cellStyle name="Normal 3 2 3 4 2 5 2" xfId="6803"/>
    <cellStyle name="Normal 3 2 3 4 2 5 2 2" xfId="36945"/>
    <cellStyle name="Normal 3 2 3 4 2 5 3" xfId="36944"/>
    <cellStyle name="Normal 3 2 3 4 2 6" xfId="6804"/>
    <cellStyle name="Normal 3 2 3 4 2 6 2" xfId="36946"/>
    <cellStyle name="Normal 3 2 3 4 2 7" xfId="36931"/>
    <cellStyle name="Normal 3 2 3 4 3" xfId="6805"/>
    <cellStyle name="Normal 3 2 3 4 3 2" xfId="6806"/>
    <cellStyle name="Normal 3 2 3 4 3 2 2" xfId="6807"/>
    <cellStyle name="Normal 3 2 3 4 3 2 2 2" xfId="6808"/>
    <cellStyle name="Normal 3 2 3 4 3 2 2 2 2" xfId="36950"/>
    <cellStyle name="Normal 3 2 3 4 3 2 2 3" xfId="36949"/>
    <cellStyle name="Normal 3 2 3 4 3 2 3" xfId="6809"/>
    <cellStyle name="Normal 3 2 3 4 3 2 3 2" xfId="36951"/>
    <cellStyle name="Normal 3 2 3 4 3 2 4" xfId="36948"/>
    <cellStyle name="Normal 3 2 3 4 3 3" xfId="6810"/>
    <cellStyle name="Normal 3 2 3 4 3 3 2" xfId="6811"/>
    <cellStyle name="Normal 3 2 3 4 3 3 2 2" xfId="6812"/>
    <cellStyle name="Normal 3 2 3 4 3 3 2 2 2" xfId="36954"/>
    <cellStyle name="Normal 3 2 3 4 3 3 2 3" xfId="36953"/>
    <cellStyle name="Normal 3 2 3 4 3 3 3" xfId="6813"/>
    <cellStyle name="Normal 3 2 3 4 3 3 3 2" xfId="36955"/>
    <cellStyle name="Normal 3 2 3 4 3 3 4" xfId="36952"/>
    <cellStyle name="Normal 3 2 3 4 3 4" xfId="6814"/>
    <cellStyle name="Normal 3 2 3 4 3 4 2" xfId="6815"/>
    <cellStyle name="Normal 3 2 3 4 3 4 2 2" xfId="6816"/>
    <cellStyle name="Normal 3 2 3 4 3 4 2 2 2" xfId="36958"/>
    <cellStyle name="Normal 3 2 3 4 3 4 2 3" xfId="36957"/>
    <cellStyle name="Normal 3 2 3 4 3 4 3" xfId="6817"/>
    <cellStyle name="Normal 3 2 3 4 3 4 3 2" xfId="36959"/>
    <cellStyle name="Normal 3 2 3 4 3 4 4" xfId="36956"/>
    <cellStyle name="Normal 3 2 3 4 3 5" xfId="6818"/>
    <cellStyle name="Normal 3 2 3 4 3 5 2" xfId="6819"/>
    <cellStyle name="Normal 3 2 3 4 3 5 2 2" xfId="36961"/>
    <cellStyle name="Normal 3 2 3 4 3 5 3" xfId="36960"/>
    <cellStyle name="Normal 3 2 3 4 3 6" xfId="6820"/>
    <cellStyle name="Normal 3 2 3 4 3 6 2" xfId="36962"/>
    <cellStyle name="Normal 3 2 3 4 3 7" xfId="36947"/>
    <cellStyle name="Normal 3 2 3 4 4" xfId="6821"/>
    <cellStyle name="Normal 3 2 3 4 4 2" xfId="6822"/>
    <cellStyle name="Normal 3 2 3 4 4 2 2" xfId="6823"/>
    <cellStyle name="Normal 3 2 3 4 4 2 2 2" xfId="6824"/>
    <cellStyle name="Normal 3 2 3 4 4 2 2 2 2" xfId="36966"/>
    <cellStyle name="Normal 3 2 3 4 4 2 2 3" xfId="36965"/>
    <cellStyle name="Normal 3 2 3 4 4 2 3" xfId="6825"/>
    <cellStyle name="Normal 3 2 3 4 4 2 3 2" xfId="36967"/>
    <cellStyle name="Normal 3 2 3 4 4 2 4" xfId="36964"/>
    <cellStyle name="Normal 3 2 3 4 4 3" xfId="6826"/>
    <cellStyle name="Normal 3 2 3 4 4 3 2" xfId="6827"/>
    <cellStyle name="Normal 3 2 3 4 4 3 2 2" xfId="6828"/>
    <cellStyle name="Normal 3 2 3 4 4 3 2 2 2" xfId="36970"/>
    <cellStyle name="Normal 3 2 3 4 4 3 2 3" xfId="36969"/>
    <cellStyle name="Normal 3 2 3 4 4 3 3" xfId="6829"/>
    <cellStyle name="Normal 3 2 3 4 4 3 3 2" xfId="36971"/>
    <cellStyle name="Normal 3 2 3 4 4 3 4" xfId="36968"/>
    <cellStyle name="Normal 3 2 3 4 4 4" xfId="6830"/>
    <cellStyle name="Normal 3 2 3 4 4 4 2" xfId="6831"/>
    <cellStyle name="Normal 3 2 3 4 4 4 2 2" xfId="36973"/>
    <cellStyle name="Normal 3 2 3 4 4 4 3" xfId="36972"/>
    <cellStyle name="Normal 3 2 3 4 4 5" xfId="6832"/>
    <cellStyle name="Normal 3 2 3 4 4 5 2" xfId="36974"/>
    <cellStyle name="Normal 3 2 3 4 4 6" xfId="36963"/>
    <cellStyle name="Normal 3 2 3 4 5" xfId="6833"/>
    <cellStyle name="Normal 3 2 3 4 5 2" xfId="6834"/>
    <cellStyle name="Normal 3 2 3 4 5 2 2" xfId="6835"/>
    <cellStyle name="Normal 3 2 3 4 5 2 2 2" xfId="36977"/>
    <cellStyle name="Normal 3 2 3 4 5 2 3" xfId="36976"/>
    <cellStyle name="Normal 3 2 3 4 5 3" xfId="6836"/>
    <cellStyle name="Normal 3 2 3 4 5 3 2" xfId="36978"/>
    <cellStyle name="Normal 3 2 3 4 5 4" xfId="36975"/>
    <cellStyle name="Normal 3 2 3 4 6" xfId="6837"/>
    <cellStyle name="Normal 3 2 3 4 6 2" xfId="6838"/>
    <cellStyle name="Normal 3 2 3 4 6 2 2" xfId="6839"/>
    <cellStyle name="Normal 3 2 3 4 6 2 2 2" xfId="36981"/>
    <cellStyle name="Normal 3 2 3 4 6 2 3" xfId="36980"/>
    <cellStyle name="Normal 3 2 3 4 6 3" xfId="6840"/>
    <cellStyle name="Normal 3 2 3 4 6 3 2" xfId="36982"/>
    <cellStyle name="Normal 3 2 3 4 6 4" xfId="36979"/>
    <cellStyle name="Normal 3 2 3 4 7" xfId="6841"/>
    <cellStyle name="Normal 3 2 3 4 7 2" xfId="6842"/>
    <cellStyle name="Normal 3 2 3 4 7 2 2" xfId="6843"/>
    <cellStyle name="Normal 3 2 3 4 7 2 2 2" xfId="36985"/>
    <cellStyle name="Normal 3 2 3 4 7 2 3" xfId="36984"/>
    <cellStyle name="Normal 3 2 3 4 7 3" xfId="6844"/>
    <cellStyle name="Normal 3 2 3 4 7 3 2" xfId="36986"/>
    <cellStyle name="Normal 3 2 3 4 7 4" xfId="36983"/>
    <cellStyle name="Normal 3 2 3 4 8" xfId="6845"/>
    <cellStyle name="Normal 3 2 3 4 8 2" xfId="6846"/>
    <cellStyle name="Normal 3 2 3 4 8 2 2" xfId="6847"/>
    <cellStyle name="Normal 3 2 3 4 8 2 2 2" xfId="36989"/>
    <cellStyle name="Normal 3 2 3 4 8 2 3" xfId="36988"/>
    <cellStyle name="Normal 3 2 3 4 8 3" xfId="6848"/>
    <cellStyle name="Normal 3 2 3 4 8 3 2" xfId="36990"/>
    <cellStyle name="Normal 3 2 3 4 8 4" xfId="36987"/>
    <cellStyle name="Normal 3 2 3 4 9" xfId="6849"/>
    <cellStyle name="Normal 3 2 3 4 9 2" xfId="6850"/>
    <cellStyle name="Normal 3 2 3 4 9 2 2" xfId="6851"/>
    <cellStyle name="Normal 3 2 3 4 9 2 2 2" xfId="36993"/>
    <cellStyle name="Normal 3 2 3 4 9 2 3" xfId="36992"/>
    <cellStyle name="Normal 3 2 3 4 9 3" xfId="6852"/>
    <cellStyle name="Normal 3 2 3 4 9 3 2" xfId="36994"/>
    <cellStyle name="Normal 3 2 3 4 9 4" xfId="36991"/>
    <cellStyle name="Normal 3 2 3 5" xfId="6853"/>
    <cellStyle name="Normal 3 2 3 5 2" xfId="6854"/>
    <cellStyle name="Normal 3 2 3 5 2 2" xfId="6855"/>
    <cellStyle name="Normal 3 2 3 5 2 2 2" xfId="6856"/>
    <cellStyle name="Normal 3 2 3 5 2 2 2 2" xfId="36998"/>
    <cellStyle name="Normal 3 2 3 5 2 2 3" xfId="36997"/>
    <cellStyle name="Normal 3 2 3 5 2 3" xfId="6857"/>
    <cellStyle name="Normal 3 2 3 5 2 3 2" xfId="36999"/>
    <cellStyle name="Normal 3 2 3 5 2 4" xfId="36996"/>
    <cellStyle name="Normal 3 2 3 5 3" xfId="6858"/>
    <cellStyle name="Normal 3 2 3 5 3 2" xfId="6859"/>
    <cellStyle name="Normal 3 2 3 5 3 2 2" xfId="6860"/>
    <cellStyle name="Normal 3 2 3 5 3 2 2 2" xfId="37002"/>
    <cellStyle name="Normal 3 2 3 5 3 2 3" xfId="37001"/>
    <cellStyle name="Normal 3 2 3 5 3 3" xfId="6861"/>
    <cellStyle name="Normal 3 2 3 5 3 3 2" xfId="37003"/>
    <cellStyle name="Normal 3 2 3 5 3 4" xfId="37000"/>
    <cellStyle name="Normal 3 2 3 5 4" xfId="6862"/>
    <cellStyle name="Normal 3 2 3 5 4 2" xfId="6863"/>
    <cellStyle name="Normal 3 2 3 5 4 2 2" xfId="6864"/>
    <cellStyle name="Normal 3 2 3 5 4 2 2 2" xfId="37006"/>
    <cellStyle name="Normal 3 2 3 5 4 2 3" xfId="37005"/>
    <cellStyle name="Normal 3 2 3 5 4 3" xfId="6865"/>
    <cellStyle name="Normal 3 2 3 5 4 3 2" xfId="37007"/>
    <cellStyle name="Normal 3 2 3 5 4 4" xfId="37004"/>
    <cellStyle name="Normal 3 2 3 5 5" xfId="6866"/>
    <cellStyle name="Normal 3 2 3 5 5 2" xfId="6867"/>
    <cellStyle name="Normal 3 2 3 5 5 2 2" xfId="37009"/>
    <cellStyle name="Normal 3 2 3 5 5 3" xfId="37008"/>
    <cellStyle name="Normal 3 2 3 5 6" xfId="6868"/>
    <cellStyle name="Normal 3 2 3 5 6 2" xfId="37010"/>
    <cellStyle name="Normal 3 2 3 5 7" xfId="36995"/>
    <cellStyle name="Normal 3 2 3 6" xfId="6869"/>
    <cellStyle name="Normal 3 2 3 6 2" xfId="6870"/>
    <cellStyle name="Normal 3 2 3 6 2 2" xfId="6871"/>
    <cellStyle name="Normal 3 2 3 6 2 2 2" xfId="6872"/>
    <cellStyle name="Normal 3 2 3 6 2 2 2 2" xfId="37014"/>
    <cellStyle name="Normal 3 2 3 6 2 2 3" xfId="37013"/>
    <cellStyle name="Normal 3 2 3 6 2 3" xfId="6873"/>
    <cellStyle name="Normal 3 2 3 6 2 3 2" xfId="37015"/>
    <cellStyle name="Normal 3 2 3 6 2 4" xfId="37012"/>
    <cellStyle name="Normal 3 2 3 6 3" xfId="6874"/>
    <cellStyle name="Normal 3 2 3 6 3 2" xfId="6875"/>
    <cellStyle name="Normal 3 2 3 6 3 2 2" xfId="6876"/>
    <cellStyle name="Normal 3 2 3 6 3 2 2 2" xfId="37018"/>
    <cellStyle name="Normal 3 2 3 6 3 2 3" xfId="37017"/>
    <cellStyle name="Normal 3 2 3 6 3 3" xfId="6877"/>
    <cellStyle name="Normal 3 2 3 6 3 3 2" xfId="37019"/>
    <cellStyle name="Normal 3 2 3 6 3 4" xfId="37016"/>
    <cellStyle name="Normal 3 2 3 6 4" xfId="6878"/>
    <cellStyle name="Normal 3 2 3 6 4 2" xfId="6879"/>
    <cellStyle name="Normal 3 2 3 6 4 2 2" xfId="6880"/>
    <cellStyle name="Normal 3 2 3 6 4 2 2 2" xfId="37022"/>
    <cellStyle name="Normal 3 2 3 6 4 2 3" xfId="37021"/>
    <cellStyle name="Normal 3 2 3 6 4 3" xfId="6881"/>
    <cellStyle name="Normal 3 2 3 6 4 3 2" xfId="37023"/>
    <cellStyle name="Normal 3 2 3 6 4 4" xfId="37020"/>
    <cellStyle name="Normal 3 2 3 6 5" xfId="6882"/>
    <cellStyle name="Normal 3 2 3 6 5 2" xfId="6883"/>
    <cellStyle name="Normal 3 2 3 6 5 2 2" xfId="37025"/>
    <cellStyle name="Normal 3 2 3 6 5 3" xfId="37024"/>
    <cellStyle name="Normal 3 2 3 6 6" xfId="6884"/>
    <cellStyle name="Normal 3 2 3 6 6 2" xfId="37026"/>
    <cellStyle name="Normal 3 2 3 6 7" xfId="37011"/>
    <cellStyle name="Normal 3 2 3 7" xfId="6885"/>
    <cellStyle name="Normal 3 2 3 7 2" xfId="6886"/>
    <cellStyle name="Normal 3 2 3 7 2 2" xfId="6887"/>
    <cellStyle name="Normal 3 2 3 7 2 2 2" xfId="6888"/>
    <cellStyle name="Normal 3 2 3 7 2 2 2 2" xfId="37030"/>
    <cellStyle name="Normal 3 2 3 7 2 2 3" xfId="37029"/>
    <cellStyle name="Normal 3 2 3 7 2 3" xfId="6889"/>
    <cellStyle name="Normal 3 2 3 7 2 3 2" xfId="37031"/>
    <cellStyle name="Normal 3 2 3 7 2 4" xfId="37028"/>
    <cellStyle name="Normal 3 2 3 7 3" xfId="6890"/>
    <cellStyle name="Normal 3 2 3 7 3 2" xfId="6891"/>
    <cellStyle name="Normal 3 2 3 7 3 2 2" xfId="6892"/>
    <cellStyle name="Normal 3 2 3 7 3 2 2 2" xfId="37034"/>
    <cellStyle name="Normal 3 2 3 7 3 2 3" xfId="37033"/>
    <cellStyle name="Normal 3 2 3 7 3 3" xfId="6893"/>
    <cellStyle name="Normal 3 2 3 7 3 3 2" xfId="37035"/>
    <cellStyle name="Normal 3 2 3 7 3 4" xfId="37032"/>
    <cellStyle name="Normal 3 2 3 7 4" xfId="6894"/>
    <cellStyle name="Normal 3 2 3 7 4 2" xfId="6895"/>
    <cellStyle name="Normal 3 2 3 7 4 2 2" xfId="37037"/>
    <cellStyle name="Normal 3 2 3 7 4 3" xfId="37036"/>
    <cellStyle name="Normal 3 2 3 7 5" xfId="6896"/>
    <cellStyle name="Normal 3 2 3 7 5 2" xfId="37038"/>
    <cellStyle name="Normal 3 2 3 7 6" xfId="37027"/>
    <cellStyle name="Normal 3 2 3 8" xfId="6897"/>
    <cellStyle name="Normal 3 2 3 8 2" xfId="6898"/>
    <cellStyle name="Normal 3 2 3 8 2 2" xfId="6899"/>
    <cellStyle name="Normal 3 2 3 8 2 2 2" xfId="37041"/>
    <cellStyle name="Normal 3 2 3 8 2 3" xfId="37040"/>
    <cellStyle name="Normal 3 2 3 8 3" xfId="6900"/>
    <cellStyle name="Normal 3 2 3 8 3 2" xfId="37042"/>
    <cellStyle name="Normal 3 2 3 8 4" xfId="37039"/>
    <cellStyle name="Normal 3 2 3 9" xfId="6901"/>
    <cellStyle name="Normal 3 2 3 9 2" xfId="6902"/>
    <cellStyle name="Normal 3 2 3 9 2 2" xfId="6903"/>
    <cellStyle name="Normal 3 2 3 9 2 2 2" xfId="37045"/>
    <cellStyle name="Normal 3 2 3 9 2 3" xfId="37044"/>
    <cellStyle name="Normal 3 2 3 9 3" xfId="6904"/>
    <cellStyle name="Normal 3 2 3 9 3 2" xfId="37046"/>
    <cellStyle name="Normal 3 2 3 9 4" xfId="37043"/>
    <cellStyle name="Normal 3 2 4" xfId="710"/>
    <cellStyle name="Normal 3 2 4 10" xfId="6906"/>
    <cellStyle name="Normal 3 2 4 10 2" xfId="6907"/>
    <cellStyle name="Normal 3 2 4 10 2 2" xfId="6908"/>
    <cellStyle name="Normal 3 2 4 10 2 2 2" xfId="37050"/>
    <cellStyle name="Normal 3 2 4 10 2 3" xfId="37049"/>
    <cellStyle name="Normal 3 2 4 10 3" xfId="6909"/>
    <cellStyle name="Normal 3 2 4 10 3 2" xfId="37051"/>
    <cellStyle name="Normal 3 2 4 10 4" xfId="37048"/>
    <cellStyle name="Normal 3 2 4 11" xfId="6910"/>
    <cellStyle name="Normal 3 2 4 11 2" xfId="6911"/>
    <cellStyle name="Normal 3 2 4 11 2 2" xfId="6912"/>
    <cellStyle name="Normal 3 2 4 11 2 2 2" xfId="37054"/>
    <cellStyle name="Normal 3 2 4 11 2 3" xfId="37053"/>
    <cellStyle name="Normal 3 2 4 11 3" xfId="6913"/>
    <cellStyle name="Normal 3 2 4 11 3 2" xfId="37055"/>
    <cellStyle name="Normal 3 2 4 11 4" xfId="37052"/>
    <cellStyle name="Normal 3 2 4 12" xfId="6914"/>
    <cellStyle name="Normal 3 2 4 12 2" xfId="6915"/>
    <cellStyle name="Normal 3 2 4 12 2 2" xfId="6916"/>
    <cellStyle name="Normal 3 2 4 12 2 2 2" xfId="37058"/>
    <cellStyle name="Normal 3 2 4 12 2 3" xfId="37057"/>
    <cellStyle name="Normal 3 2 4 12 3" xfId="6917"/>
    <cellStyle name="Normal 3 2 4 12 3 2" xfId="37059"/>
    <cellStyle name="Normal 3 2 4 12 4" xfId="37056"/>
    <cellStyle name="Normal 3 2 4 13" xfId="6918"/>
    <cellStyle name="Normal 3 2 4 13 2" xfId="6919"/>
    <cellStyle name="Normal 3 2 4 13 2 2" xfId="37061"/>
    <cellStyle name="Normal 3 2 4 13 3" xfId="37060"/>
    <cellStyle name="Normal 3 2 4 14" xfId="6920"/>
    <cellStyle name="Normal 3 2 4 14 2" xfId="37062"/>
    <cellStyle name="Normal 3 2 4 15" xfId="6921"/>
    <cellStyle name="Normal 3 2 4 15 2" xfId="37063"/>
    <cellStyle name="Normal 3 2 4 16" xfId="6905"/>
    <cellStyle name="Normal 3 2 4 16 2" xfId="37047"/>
    <cellStyle name="Normal 3 2 4 17" xfId="30299"/>
    <cellStyle name="Normal 3 2 4 17 2" xfId="60398"/>
    <cellStyle name="Normal 3 2 4 18" xfId="30915"/>
    <cellStyle name="Normal 3 2 4 2" xfId="6922"/>
    <cellStyle name="Normal 3 2 4 2 10" xfId="6923"/>
    <cellStyle name="Normal 3 2 4 2 10 2" xfId="6924"/>
    <cellStyle name="Normal 3 2 4 2 10 2 2" xfId="6925"/>
    <cellStyle name="Normal 3 2 4 2 10 2 2 2" xfId="37067"/>
    <cellStyle name="Normal 3 2 4 2 10 2 3" xfId="37066"/>
    <cellStyle name="Normal 3 2 4 2 10 3" xfId="6926"/>
    <cellStyle name="Normal 3 2 4 2 10 3 2" xfId="37068"/>
    <cellStyle name="Normal 3 2 4 2 10 4" xfId="37065"/>
    <cellStyle name="Normal 3 2 4 2 11" xfId="6927"/>
    <cellStyle name="Normal 3 2 4 2 11 2" xfId="6928"/>
    <cellStyle name="Normal 3 2 4 2 11 2 2" xfId="6929"/>
    <cellStyle name="Normal 3 2 4 2 11 2 2 2" xfId="37071"/>
    <cellStyle name="Normal 3 2 4 2 11 2 3" xfId="37070"/>
    <cellStyle name="Normal 3 2 4 2 11 3" xfId="6930"/>
    <cellStyle name="Normal 3 2 4 2 11 3 2" xfId="37072"/>
    <cellStyle name="Normal 3 2 4 2 11 4" xfId="37069"/>
    <cellStyle name="Normal 3 2 4 2 12" xfId="6931"/>
    <cellStyle name="Normal 3 2 4 2 12 2" xfId="6932"/>
    <cellStyle name="Normal 3 2 4 2 12 2 2" xfId="37074"/>
    <cellStyle name="Normal 3 2 4 2 12 3" xfId="37073"/>
    <cellStyle name="Normal 3 2 4 2 13" xfId="6933"/>
    <cellStyle name="Normal 3 2 4 2 13 2" xfId="37075"/>
    <cellStyle name="Normal 3 2 4 2 14" xfId="6934"/>
    <cellStyle name="Normal 3 2 4 2 14 2" xfId="37076"/>
    <cellStyle name="Normal 3 2 4 2 15" xfId="37064"/>
    <cellStyle name="Normal 3 2 4 2 2" xfId="6935"/>
    <cellStyle name="Normal 3 2 4 2 2 10" xfId="6936"/>
    <cellStyle name="Normal 3 2 4 2 2 10 2" xfId="6937"/>
    <cellStyle name="Normal 3 2 4 2 2 10 2 2" xfId="6938"/>
    <cellStyle name="Normal 3 2 4 2 2 10 2 2 2" xfId="37080"/>
    <cellStyle name="Normal 3 2 4 2 2 10 2 3" xfId="37079"/>
    <cellStyle name="Normal 3 2 4 2 2 10 3" xfId="6939"/>
    <cellStyle name="Normal 3 2 4 2 2 10 3 2" xfId="37081"/>
    <cellStyle name="Normal 3 2 4 2 2 10 4" xfId="37078"/>
    <cellStyle name="Normal 3 2 4 2 2 11" xfId="6940"/>
    <cellStyle name="Normal 3 2 4 2 2 11 2" xfId="6941"/>
    <cellStyle name="Normal 3 2 4 2 2 11 2 2" xfId="37083"/>
    <cellStyle name="Normal 3 2 4 2 2 11 3" xfId="37082"/>
    <cellStyle name="Normal 3 2 4 2 2 12" xfId="6942"/>
    <cellStyle name="Normal 3 2 4 2 2 12 2" xfId="37084"/>
    <cellStyle name="Normal 3 2 4 2 2 13" xfId="6943"/>
    <cellStyle name="Normal 3 2 4 2 2 13 2" xfId="37085"/>
    <cellStyle name="Normal 3 2 4 2 2 14" xfId="37077"/>
    <cellStyle name="Normal 3 2 4 2 2 2" xfId="6944"/>
    <cellStyle name="Normal 3 2 4 2 2 2 10" xfId="6945"/>
    <cellStyle name="Normal 3 2 4 2 2 2 10 2" xfId="6946"/>
    <cellStyle name="Normal 3 2 4 2 2 2 10 2 2" xfId="37088"/>
    <cellStyle name="Normal 3 2 4 2 2 2 10 3" xfId="37087"/>
    <cellStyle name="Normal 3 2 4 2 2 2 11" xfId="6947"/>
    <cellStyle name="Normal 3 2 4 2 2 2 11 2" xfId="37089"/>
    <cellStyle name="Normal 3 2 4 2 2 2 12" xfId="37086"/>
    <cellStyle name="Normal 3 2 4 2 2 2 2" xfId="6948"/>
    <cellStyle name="Normal 3 2 4 2 2 2 2 2" xfId="6949"/>
    <cellStyle name="Normal 3 2 4 2 2 2 2 2 2" xfId="6950"/>
    <cellStyle name="Normal 3 2 4 2 2 2 2 2 2 2" xfId="6951"/>
    <cellStyle name="Normal 3 2 4 2 2 2 2 2 2 2 2" xfId="37093"/>
    <cellStyle name="Normal 3 2 4 2 2 2 2 2 2 3" xfId="37092"/>
    <cellStyle name="Normal 3 2 4 2 2 2 2 2 3" xfId="6952"/>
    <cellStyle name="Normal 3 2 4 2 2 2 2 2 3 2" xfId="37094"/>
    <cellStyle name="Normal 3 2 4 2 2 2 2 2 4" xfId="37091"/>
    <cellStyle name="Normal 3 2 4 2 2 2 2 3" xfId="6953"/>
    <cellStyle name="Normal 3 2 4 2 2 2 2 3 2" xfId="6954"/>
    <cellStyle name="Normal 3 2 4 2 2 2 2 3 2 2" xfId="6955"/>
    <cellStyle name="Normal 3 2 4 2 2 2 2 3 2 2 2" xfId="37097"/>
    <cellStyle name="Normal 3 2 4 2 2 2 2 3 2 3" xfId="37096"/>
    <cellStyle name="Normal 3 2 4 2 2 2 2 3 3" xfId="6956"/>
    <cellStyle name="Normal 3 2 4 2 2 2 2 3 3 2" xfId="37098"/>
    <cellStyle name="Normal 3 2 4 2 2 2 2 3 4" xfId="37095"/>
    <cellStyle name="Normal 3 2 4 2 2 2 2 4" xfId="6957"/>
    <cellStyle name="Normal 3 2 4 2 2 2 2 4 2" xfId="6958"/>
    <cellStyle name="Normal 3 2 4 2 2 2 2 4 2 2" xfId="6959"/>
    <cellStyle name="Normal 3 2 4 2 2 2 2 4 2 2 2" xfId="37101"/>
    <cellStyle name="Normal 3 2 4 2 2 2 2 4 2 3" xfId="37100"/>
    <cellStyle name="Normal 3 2 4 2 2 2 2 4 3" xfId="6960"/>
    <cellStyle name="Normal 3 2 4 2 2 2 2 4 3 2" xfId="37102"/>
    <cellStyle name="Normal 3 2 4 2 2 2 2 4 4" xfId="37099"/>
    <cellStyle name="Normal 3 2 4 2 2 2 2 5" xfId="6961"/>
    <cellStyle name="Normal 3 2 4 2 2 2 2 5 2" xfId="6962"/>
    <cellStyle name="Normal 3 2 4 2 2 2 2 5 2 2" xfId="37104"/>
    <cellStyle name="Normal 3 2 4 2 2 2 2 5 3" xfId="37103"/>
    <cellStyle name="Normal 3 2 4 2 2 2 2 6" xfId="6963"/>
    <cellStyle name="Normal 3 2 4 2 2 2 2 6 2" xfId="37105"/>
    <cellStyle name="Normal 3 2 4 2 2 2 2 7" xfId="37090"/>
    <cellStyle name="Normal 3 2 4 2 2 2 3" xfId="6964"/>
    <cellStyle name="Normal 3 2 4 2 2 2 3 2" xfId="6965"/>
    <cellStyle name="Normal 3 2 4 2 2 2 3 2 2" xfId="6966"/>
    <cellStyle name="Normal 3 2 4 2 2 2 3 2 2 2" xfId="6967"/>
    <cellStyle name="Normal 3 2 4 2 2 2 3 2 2 2 2" xfId="37109"/>
    <cellStyle name="Normal 3 2 4 2 2 2 3 2 2 3" xfId="37108"/>
    <cellStyle name="Normal 3 2 4 2 2 2 3 2 3" xfId="6968"/>
    <cellStyle name="Normal 3 2 4 2 2 2 3 2 3 2" xfId="37110"/>
    <cellStyle name="Normal 3 2 4 2 2 2 3 2 4" xfId="37107"/>
    <cellStyle name="Normal 3 2 4 2 2 2 3 3" xfId="6969"/>
    <cellStyle name="Normal 3 2 4 2 2 2 3 3 2" xfId="6970"/>
    <cellStyle name="Normal 3 2 4 2 2 2 3 3 2 2" xfId="6971"/>
    <cellStyle name="Normal 3 2 4 2 2 2 3 3 2 2 2" xfId="37113"/>
    <cellStyle name="Normal 3 2 4 2 2 2 3 3 2 3" xfId="37112"/>
    <cellStyle name="Normal 3 2 4 2 2 2 3 3 3" xfId="6972"/>
    <cellStyle name="Normal 3 2 4 2 2 2 3 3 3 2" xfId="37114"/>
    <cellStyle name="Normal 3 2 4 2 2 2 3 3 4" xfId="37111"/>
    <cellStyle name="Normal 3 2 4 2 2 2 3 4" xfId="6973"/>
    <cellStyle name="Normal 3 2 4 2 2 2 3 4 2" xfId="6974"/>
    <cellStyle name="Normal 3 2 4 2 2 2 3 4 2 2" xfId="6975"/>
    <cellStyle name="Normal 3 2 4 2 2 2 3 4 2 2 2" xfId="37117"/>
    <cellStyle name="Normal 3 2 4 2 2 2 3 4 2 3" xfId="37116"/>
    <cellStyle name="Normal 3 2 4 2 2 2 3 4 3" xfId="6976"/>
    <cellStyle name="Normal 3 2 4 2 2 2 3 4 3 2" xfId="37118"/>
    <cellStyle name="Normal 3 2 4 2 2 2 3 4 4" xfId="37115"/>
    <cellStyle name="Normal 3 2 4 2 2 2 3 5" xfId="6977"/>
    <cellStyle name="Normal 3 2 4 2 2 2 3 5 2" xfId="6978"/>
    <cellStyle name="Normal 3 2 4 2 2 2 3 5 2 2" xfId="37120"/>
    <cellStyle name="Normal 3 2 4 2 2 2 3 5 3" xfId="37119"/>
    <cellStyle name="Normal 3 2 4 2 2 2 3 6" xfId="6979"/>
    <cellStyle name="Normal 3 2 4 2 2 2 3 6 2" xfId="37121"/>
    <cellStyle name="Normal 3 2 4 2 2 2 3 7" xfId="37106"/>
    <cellStyle name="Normal 3 2 4 2 2 2 4" xfId="6980"/>
    <cellStyle name="Normal 3 2 4 2 2 2 4 2" xfId="6981"/>
    <cellStyle name="Normal 3 2 4 2 2 2 4 2 2" xfId="6982"/>
    <cellStyle name="Normal 3 2 4 2 2 2 4 2 2 2" xfId="6983"/>
    <cellStyle name="Normal 3 2 4 2 2 2 4 2 2 2 2" xfId="37125"/>
    <cellStyle name="Normal 3 2 4 2 2 2 4 2 2 3" xfId="37124"/>
    <cellStyle name="Normal 3 2 4 2 2 2 4 2 3" xfId="6984"/>
    <cellStyle name="Normal 3 2 4 2 2 2 4 2 3 2" xfId="37126"/>
    <cellStyle name="Normal 3 2 4 2 2 2 4 2 4" xfId="37123"/>
    <cellStyle name="Normal 3 2 4 2 2 2 4 3" xfId="6985"/>
    <cellStyle name="Normal 3 2 4 2 2 2 4 3 2" xfId="6986"/>
    <cellStyle name="Normal 3 2 4 2 2 2 4 3 2 2" xfId="6987"/>
    <cellStyle name="Normal 3 2 4 2 2 2 4 3 2 2 2" xfId="37129"/>
    <cellStyle name="Normal 3 2 4 2 2 2 4 3 2 3" xfId="37128"/>
    <cellStyle name="Normal 3 2 4 2 2 2 4 3 3" xfId="6988"/>
    <cellStyle name="Normal 3 2 4 2 2 2 4 3 3 2" xfId="37130"/>
    <cellStyle name="Normal 3 2 4 2 2 2 4 3 4" xfId="37127"/>
    <cellStyle name="Normal 3 2 4 2 2 2 4 4" xfId="6989"/>
    <cellStyle name="Normal 3 2 4 2 2 2 4 4 2" xfId="6990"/>
    <cellStyle name="Normal 3 2 4 2 2 2 4 4 2 2" xfId="37132"/>
    <cellStyle name="Normal 3 2 4 2 2 2 4 4 3" xfId="37131"/>
    <cellStyle name="Normal 3 2 4 2 2 2 4 5" xfId="6991"/>
    <cellStyle name="Normal 3 2 4 2 2 2 4 5 2" xfId="37133"/>
    <cellStyle name="Normal 3 2 4 2 2 2 4 6" xfId="37122"/>
    <cellStyle name="Normal 3 2 4 2 2 2 5" xfId="6992"/>
    <cellStyle name="Normal 3 2 4 2 2 2 5 2" xfId="6993"/>
    <cellStyle name="Normal 3 2 4 2 2 2 5 2 2" xfId="6994"/>
    <cellStyle name="Normal 3 2 4 2 2 2 5 2 2 2" xfId="37136"/>
    <cellStyle name="Normal 3 2 4 2 2 2 5 2 3" xfId="37135"/>
    <cellStyle name="Normal 3 2 4 2 2 2 5 3" xfId="6995"/>
    <cellStyle name="Normal 3 2 4 2 2 2 5 3 2" xfId="37137"/>
    <cellStyle name="Normal 3 2 4 2 2 2 5 4" xfId="37134"/>
    <cellStyle name="Normal 3 2 4 2 2 2 6" xfId="6996"/>
    <cellStyle name="Normal 3 2 4 2 2 2 6 2" xfId="6997"/>
    <cellStyle name="Normal 3 2 4 2 2 2 6 2 2" xfId="6998"/>
    <cellStyle name="Normal 3 2 4 2 2 2 6 2 2 2" xfId="37140"/>
    <cellStyle name="Normal 3 2 4 2 2 2 6 2 3" xfId="37139"/>
    <cellStyle name="Normal 3 2 4 2 2 2 6 3" xfId="6999"/>
    <cellStyle name="Normal 3 2 4 2 2 2 6 3 2" xfId="37141"/>
    <cellStyle name="Normal 3 2 4 2 2 2 6 4" xfId="37138"/>
    <cellStyle name="Normal 3 2 4 2 2 2 7" xfId="7000"/>
    <cellStyle name="Normal 3 2 4 2 2 2 7 2" xfId="7001"/>
    <cellStyle name="Normal 3 2 4 2 2 2 7 2 2" xfId="7002"/>
    <cellStyle name="Normal 3 2 4 2 2 2 7 2 2 2" xfId="37144"/>
    <cellStyle name="Normal 3 2 4 2 2 2 7 2 3" xfId="37143"/>
    <cellStyle name="Normal 3 2 4 2 2 2 7 3" xfId="7003"/>
    <cellStyle name="Normal 3 2 4 2 2 2 7 3 2" xfId="37145"/>
    <cellStyle name="Normal 3 2 4 2 2 2 7 4" xfId="37142"/>
    <cellStyle name="Normal 3 2 4 2 2 2 8" xfId="7004"/>
    <cellStyle name="Normal 3 2 4 2 2 2 8 2" xfId="7005"/>
    <cellStyle name="Normal 3 2 4 2 2 2 8 2 2" xfId="7006"/>
    <cellStyle name="Normal 3 2 4 2 2 2 8 2 2 2" xfId="37148"/>
    <cellStyle name="Normal 3 2 4 2 2 2 8 2 3" xfId="37147"/>
    <cellStyle name="Normal 3 2 4 2 2 2 8 3" xfId="7007"/>
    <cellStyle name="Normal 3 2 4 2 2 2 8 3 2" xfId="37149"/>
    <cellStyle name="Normal 3 2 4 2 2 2 8 4" xfId="37146"/>
    <cellStyle name="Normal 3 2 4 2 2 2 9" xfId="7008"/>
    <cellStyle name="Normal 3 2 4 2 2 2 9 2" xfId="7009"/>
    <cellStyle name="Normal 3 2 4 2 2 2 9 2 2" xfId="7010"/>
    <cellStyle name="Normal 3 2 4 2 2 2 9 2 2 2" xfId="37152"/>
    <cellStyle name="Normal 3 2 4 2 2 2 9 2 3" xfId="37151"/>
    <cellStyle name="Normal 3 2 4 2 2 2 9 3" xfId="7011"/>
    <cellStyle name="Normal 3 2 4 2 2 2 9 3 2" xfId="37153"/>
    <cellStyle name="Normal 3 2 4 2 2 2 9 4" xfId="37150"/>
    <cellStyle name="Normal 3 2 4 2 2 3" xfId="7012"/>
    <cellStyle name="Normal 3 2 4 2 2 3 2" xfId="7013"/>
    <cellStyle name="Normal 3 2 4 2 2 3 2 2" xfId="7014"/>
    <cellStyle name="Normal 3 2 4 2 2 3 2 2 2" xfId="7015"/>
    <cellStyle name="Normal 3 2 4 2 2 3 2 2 2 2" xfId="37157"/>
    <cellStyle name="Normal 3 2 4 2 2 3 2 2 3" xfId="37156"/>
    <cellStyle name="Normal 3 2 4 2 2 3 2 3" xfId="7016"/>
    <cellStyle name="Normal 3 2 4 2 2 3 2 3 2" xfId="37158"/>
    <cellStyle name="Normal 3 2 4 2 2 3 2 4" xfId="37155"/>
    <cellStyle name="Normal 3 2 4 2 2 3 3" xfId="7017"/>
    <cellStyle name="Normal 3 2 4 2 2 3 3 2" xfId="7018"/>
    <cellStyle name="Normal 3 2 4 2 2 3 3 2 2" xfId="7019"/>
    <cellStyle name="Normal 3 2 4 2 2 3 3 2 2 2" xfId="37161"/>
    <cellStyle name="Normal 3 2 4 2 2 3 3 2 3" xfId="37160"/>
    <cellStyle name="Normal 3 2 4 2 2 3 3 3" xfId="7020"/>
    <cellStyle name="Normal 3 2 4 2 2 3 3 3 2" xfId="37162"/>
    <cellStyle name="Normal 3 2 4 2 2 3 3 4" xfId="37159"/>
    <cellStyle name="Normal 3 2 4 2 2 3 4" xfId="7021"/>
    <cellStyle name="Normal 3 2 4 2 2 3 4 2" xfId="7022"/>
    <cellStyle name="Normal 3 2 4 2 2 3 4 2 2" xfId="7023"/>
    <cellStyle name="Normal 3 2 4 2 2 3 4 2 2 2" xfId="37165"/>
    <cellStyle name="Normal 3 2 4 2 2 3 4 2 3" xfId="37164"/>
    <cellStyle name="Normal 3 2 4 2 2 3 4 3" xfId="7024"/>
    <cellStyle name="Normal 3 2 4 2 2 3 4 3 2" xfId="37166"/>
    <cellStyle name="Normal 3 2 4 2 2 3 4 4" xfId="37163"/>
    <cellStyle name="Normal 3 2 4 2 2 3 5" xfId="7025"/>
    <cellStyle name="Normal 3 2 4 2 2 3 5 2" xfId="7026"/>
    <cellStyle name="Normal 3 2 4 2 2 3 5 2 2" xfId="37168"/>
    <cellStyle name="Normal 3 2 4 2 2 3 5 3" xfId="37167"/>
    <cellStyle name="Normal 3 2 4 2 2 3 6" xfId="7027"/>
    <cellStyle name="Normal 3 2 4 2 2 3 6 2" xfId="37169"/>
    <cellStyle name="Normal 3 2 4 2 2 3 7" xfId="37154"/>
    <cellStyle name="Normal 3 2 4 2 2 4" xfId="7028"/>
    <cellStyle name="Normal 3 2 4 2 2 4 2" xfId="7029"/>
    <cellStyle name="Normal 3 2 4 2 2 4 2 2" xfId="7030"/>
    <cellStyle name="Normal 3 2 4 2 2 4 2 2 2" xfId="7031"/>
    <cellStyle name="Normal 3 2 4 2 2 4 2 2 2 2" xfId="37173"/>
    <cellStyle name="Normal 3 2 4 2 2 4 2 2 3" xfId="37172"/>
    <cellStyle name="Normal 3 2 4 2 2 4 2 3" xfId="7032"/>
    <cellStyle name="Normal 3 2 4 2 2 4 2 3 2" xfId="37174"/>
    <cellStyle name="Normal 3 2 4 2 2 4 2 4" xfId="37171"/>
    <cellStyle name="Normal 3 2 4 2 2 4 3" xfId="7033"/>
    <cellStyle name="Normal 3 2 4 2 2 4 3 2" xfId="7034"/>
    <cellStyle name="Normal 3 2 4 2 2 4 3 2 2" xfId="7035"/>
    <cellStyle name="Normal 3 2 4 2 2 4 3 2 2 2" xfId="37177"/>
    <cellStyle name="Normal 3 2 4 2 2 4 3 2 3" xfId="37176"/>
    <cellStyle name="Normal 3 2 4 2 2 4 3 3" xfId="7036"/>
    <cellStyle name="Normal 3 2 4 2 2 4 3 3 2" xfId="37178"/>
    <cellStyle name="Normal 3 2 4 2 2 4 3 4" xfId="37175"/>
    <cellStyle name="Normal 3 2 4 2 2 4 4" xfId="7037"/>
    <cellStyle name="Normal 3 2 4 2 2 4 4 2" xfId="7038"/>
    <cellStyle name="Normal 3 2 4 2 2 4 4 2 2" xfId="7039"/>
    <cellStyle name="Normal 3 2 4 2 2 4 4 2 2 2" xfId="37181"/>
    <cellStyle name="Normal 3 2 4 2 2 4 4 2 3" xfId="37180"/>
    <cellStyle name="Normal 3 2 4 2 2 4 4 3" xfId="7040"/>
    <cellStyle name="Normal 3 2 4 2 2 4 4 3 2" xfId="37182"/>
    <cellStyle name="Normal 3 2 4 2 2 4 4 4" xfId="37179"/>
    <cellStyle name="Normal 3 2 4 2 2 4 5" xfId="7041"/>
    <cellStyle name="Normal 3 2 4 2 2 4 5 2" xfId="7042"/>
    <cellStyle name="Normal 3 2 4 2 2 4 5 2 2" xfId="37184"/>
    <cellStyle name="Normal 3 2 4 2 2 4 5 3" xfId="37183"/>
    <cellStyle name="Normal 3 2 4 2 2 4 6" xfId="7043"/>
    <cellStyle name="Normal 3 2 4 2 2 4 6 2" xfId="37185"/>
    <cellStyle name="Normal 3 2 4 2 2 4 7" xfId="37170"/>
    <cellStyle name="Normal 3 2 4 2 2 5" xfId="7044"/>
    <cellStyle name="Normal 3 2 4 2 2 5 2" xfId="7045"/>
    <cellStyle name="Normal 3 2 4 2 2 5 2 2" xfId="7046"/>
    <cellStyle name="Normal 3 2 4 2 2 5 2 2 2" xfId="7047"/>
    <cellStyle name="Normal 3 2 4 2 2 5 2 2 2 2" xfId="37189"/>
    <cellStyle name="Normal 3 2 4 2 2 5 2 2 3" xfId="37188"/>
    <cellStyle name="Normal 3 2 4 2 2 5 2 3" xfId="7048"/>
    <cellStyle name="Normal 3 2 4 2 2 5 2 3 2" xfId="37190"/>
    <cellStyle name="Normal 3 2 4 2 2 5 2 4" xfId="37187"/>
    <cellStyle name="Normal 3 2 4 2 2 5 3" xfId="7049"/>
    <cellStyle name="Normal 3 2 4 2 2 5 3 2" xfId="7050"/>
    <cellStyle name="Normal 3 2 4 2 2 5 3 2 2" xfId="7051"/>
    <cellStyle name="Normal 3 2 4 2 2 5 3 2 2 2" xfId="37193"/>
    <cellStyle name="Normal 3 2 4 2 2 5 3 2 3" xfId="37192"/>
    <cellStyle name="Normal 3 2 4 2 2 5 3 3" xfId="7052"/>
    <cellStyle name="Normal 3 2 4 2 2 5 3 3 2" xfId="37194"/>
    <cellStyle name="Normal 3 2 4 2 2 5 3 4" xfId="37191"/>
    <cellStyle name="Normal 3 2 4 2 2 5 4" xfId="7053"/>
    <cellStyle name="Normal 3 2 4 2 2 5 4 2" xfId="7054"/>
    <cellStyle name="Normal 3 2 4 2 2 5 4 2 2" xfId="37196"/>
    <cellStyle name="Normal 3 2 4 2 2 5 4 3" xfId="37195"/>
    <cellStyle name="Normal 3 2 4 2 2 5 5" xfId="7055"/>
    <cellStyle name="Normal 3 2 4 2 2 5 5 2" xfId="37197"/>
    <cellStyle name="Normal 3 2 4 2 2 5 6" xfId="37186"/>
    <cellStyle name="Normal 3 2 4 2 2 6" xfId="7056"/>
    <cellStyle name="Normal 3 2 4 2 2 6 2" xfId="7057"/>
    <cellStyle name="Normal 3 2 4 2 2 6 2 2" xfId="7058"/>
    <cellStyle name="Normal 3 2 4 2 2 6 2 2 2" xfId="37200"/>
    <cellStyle name="Normal 3 2 4 2 2 6 2 3" xfId="37199"/>
    <cellStyle name="Normal 3 2 4 2 2 6 3" xfId="7059"/>
    <cellStyle name="Normal 3 2 4 2 2 6 3 2" xfId="37201"/>
    <cellStyle name="Normal 3 2 4 2 2 6 4" xfId="37198"/>
    <cellStyle name="Normal 3 2 4 2 2 7" xfId="7060"/>
    <cellStyle name="Normal 3 2 4 2 2 7 2" xfId="7061"/>
    <cellStyle name="Normal 3 2 4 2 2 7 2 2" xfId="7062"/>
    <cellStyle name="Normal 3 2 4 2 2 7 2 2 2" xfId="37204"/>
    <cellStyle name="Normal 3 2 4 2 2 7 2 3" xfId="37203"/>
    <cellStyle name="Normal 3 2 4 2 2 7 3" xfId="7063"/>
    <cellStyle name="Normal 3 2 4 2 2 7 3 2" xfId="37205"/>
    <cellStyle name="Normal 3 2 4 2 2 7 4" xfId="37202"/>
    <cellStyle name="Normal 3 2 4 2 2 8" xfId="7064"/>
    <cellStyle name="Normal 3 2 4 2 2 8 2" xfId="7065"/>
    <cellStyle name="Normal 3 2 4 2 2 8 2 2" xfId="7066"/>
    <cellStyle name="Normal 3 2 4 2 2 8 2 2 2" xfId="37208"/>
    <cellStyle name="Normal 3 2 4 2 2 8 2 3" xfId="37207"/>
    <cellStyle name="Normal 3 2 4 2 2 8 3" xfId="7067"/>
    <cellStyle name="Normal 3 2 4 2 2 8 3 2" xfId="37209"/>
    <cellStyle name="Normal 3 2 4 2 2 8 4" xfId="37206"/>
    <cellStyle name="Normal 3 2 4 2 2 9" xfId="7068"/>
    <cellStyle name="Normal 3 2 4 2 2 9 2" xfId="7069"/>
    <cellStyle name="Normal 3 2 4 2 2 9 2 2" xfId="7070"/>
    <cellStyle name="Normal 3 2 4 2 2 9 2 2 2" xfId="37212"/>
    <cellStyle name="Normal 3 2 4 2 2 9 2 3" xfId="37211"/>
    <cellStyle name="Normal 3 2 4 2 2 9 3" xfId="7071"/>
    <cellStyle name="Normal 3 2 4 2 2 9 3 2" xfId="37213"/>
    <cellStyle name="Normal 3 2 4 2 2 9 4" xfId="37210"/>
    <cellStyle name="Normal 3 2 4 2 3" xfId="7072"/>
    <cellStyle name="Normal 3 2 4 2 3 10" xfId="7073"/>
    <cellStyle name="Normal 3 2 4 2 3 10 2" xfId="7074"/>
    <cellStyle name="Normal 3 2 4 2 3 10 2 2" xfId="37216"/>
    <cellStyle name="Normal 3 2 4 2 3 10 3" xfId="37215"/>
    <cellStyle name="Normal 3 2 4 2 3 11" xfId="7075"/>
    <cellStyle name="Normal 3 2 4 2 3 11 2" xfId="37217"/>
    <cellStyle name="Normal 3 2 4 2 3 12" xfId="37214"/>
    <cellStyle name="Normal 3 2 4 2 3 2" xfId="7076"/>
    <cellStyle name="Normal 3 2 4 2 3 2 2" xfId="7077"/>
    <cellStyle name="Normal 3 2 4 2 3 2 2 2" xfId="7078"/>
    <cellStyle name="Normal 3 2 4 2 3 2 2 2 2" xfId="7079"/>
    <cellStyle name="Normal 3 2 4 2 3 2 2 2 2 2" xfId="37221"/>
    <cellStyle name="Normal 3 2 4 2 3 2 2 2 3" xfId="37220"/>
    <cellStyle name="Normal 3 2 4 2 3 2 2 3" xfId="7080"/>
    <cellStyle name="Normal 3 2 4 2 3 2 2 3 2" xfId="37222"/>
    <cellStyle name="Normal 3 2 4 2 3 2 2 4" xfId="37219"/>
    <cellStyle name="Normal 3 2 4 2 3 2 3" xfId="7081"/>
    <cellStyle name="Normal 3 2 4 2 3 2 3 2" xfId="7082"/>
    <cellStyle name="Normal 3 2 4 2 3 2 3 2 2" xfId="7083"/>
    <cellStyle name="Normal 3 2 4 2 3 2 3 2 2 2" xfId="37225"/>
    <cellStyle name="Normal 3 2 4 2 3 2 3 2 3" xfId="37224"/>
    <cellStyle name="Normal 3 2 4 2 3 2 3 3" xfId="7084"/>
    <cellStyle name="Normal 3 2 4 2 3 2 3 3 2" xfId="37226"/>
    <cellStyle name="Normal 3 2 4 2 3 2 3 4" xfId="37223"/>
    <cellStyle name="Normal 3 2 4 2 3 2 4" xfId="7085"/>
    <cellStyle name="Normal 3 2 4 2 3 2 4 2" xfId="7086"/>
    <cellStyle name="Normal 3 2 4 2 3 2 4 2 2" xfId="7087"/>
    <cellStyle name="Normal 3 2 4 2 3 2 4 2 2 2" xfId="37229"/>
    <cellStyle name="Normal 3 2 4 2 3 2 4 2 3" xfId="37228"/>
    <cellStyle name="Normal 3 2 4 2 3 2 4 3" xfId="7088"/>
    <cellStyle name="Normal 3 2 4 2 3 2 4 3 2" xfId="37230"/>
    <cellStyle name="Normal 3 2 4 2 3 2 4 4" xfId="37227"/>
    <cellStyle name="Normal 3 2 4 2 3 2 5" xfId="7089"/>
    <cellStyle name="Normal 3 2 4 2 3 2 5 2" xfId="7090"/>
    <cellStyle name="Normal 3 2 4 2 3 2 5 2 2" xfId="37232"/>
    <cellStyle name="Normal 3 2 4 2 3 2 5 3" xfId="37231"/>
    <cellStyle name="Normal 3 2 4 2 3 2 6" xfId="7091"/>
    <cellStyle name="Normal 3 2 4 2 3 2 6 2" xfId="37233"/>
    <cellStyle name="Normal 3 2 4 2 3 2 7" xfId="37218"/>
    <cellStyle name="Normal 3 2 4 2 3 3" xfId="7092"/>
    <cellStyle name="Normal 3 2 4 2 3 3 2" xfId="7093"/>
    <cellStyle name="Normal 3 2 4 2 3 3 2 2" xfId="7094"/>
    <cellStyle name="Normal 3 2 4 2 3 3 2 2 2" xfId="7095"/>
    <cellStyle name="Normal 3 2 4 2 3 3 2 2 2 2" xfId="37237"/>
    <cellStyle name="Normal 3 2 4 2 3 3 2 2 3" xfId="37236"/>
    <cellStyle name="Normal 3 2 4 2 3 3 2 3" xfId="7096"/>
    <cellStyle name="Normal 3 2 4 2 3 3 2 3 2" xfId="37238"/>
    <cellStyle name="Normal 3 2 4 2 3 3 2 4" xfId="37235"/>
    <cellStyle name="Normal 3 2 4 2 3 3 3" xfId="7097"/>
    <cellStyle name="Normal 3 2 4 2 3 3 3 2" xfId="7098"/>
    <cellStyle name="Normal 3 2 4 2 3 3 3 2 2" xfId="7099"/>
    <cellStyle name="Normal 3 2 4 2 3 3 3 2 2 2" xfId="37241"/>
    <cellStyle name="Normal 3 2 4 2 3 3 3 2 3" xfId="37240"/>
    <cellStyle name="Normal 3 2 4 2 3 3 3 3" xfId="7100"/>
    <cellStyle name="Normal 3 2 4 2 3 3 3 3 2" xfId="37242"/>
    <cellStyle name="Normal 3 2 4 2 3 3 3 4" xfId="37239"/>
    <cellStyle name="Normal 3 2 4 2 3 3 4" xfId="7101"/>
    <cellStyle name="Normal 3 2 4 2 3 3 4 2" xfId="7102"/>
    <cellStyle name="Normal 3 2 4 2 3 3 4 2 2" xfId="7103"/>
    <cellStyle name="Normal 3 2 4 2 3 3 4 2 2 2" xfId="37245"/>
    <cellStyle name="Normal 3 2 4 2 3 3 4 2 3" xfId="37244"/>
    <cellStyle name="Normal 3 2 4 2 3 3 4 3" xfId="7104"/>
    <cellStyle name="Normal 3 2 4 2 3 3 4 3 2" xfId="37246"/>
    <cellStyle name="Normal 3 2 4 2 3 3 4 4" xfId="37243"/>
    <cellStyle name="Normal 3 2 4 2 3 3 5" xfId="7105"/>
    <cellStyle name="Normal 3 2 4 2 3 3 5 2" xfId="7106"/>
    <cellStyle name="Normal 3 2 4 2 3 3 5 2 2" xfId="37248"/>
    <cellStyle name="Normal 3 2 4 2 3 3 5 3" xfId="37247"/>
    <cellStyle name="Normal 3 2 4 2 3 3 6" xfId="7107"/>
    <cellStyle name="Normal 3 2 4 2 3 3 6 2" xfId="37249"/>
    <cellStyle name="Normal 3 2 4 2 3 3 7" xfId="37234"/>
    <cellStyle name="Normal 3 2 4 2 3 4" xfId="7108"/>
    <cellStyle name="Normal 3 2 4 2 3 4 2" xfId="7109"/>
    <cellStyle name="Normal 3 2 4 2 3 4 2 2" xfId="7110"/>
    <cellStyle name="Normal 3 2 4 2 3 4 2 2 2" xfId="7111"/>
    <cellStyle name="Normal 3 2 4 2 3 4 2 2 2 2" xfId="37253"/>
    <cellStyle name="Normal 3 2 4 2 3 4 2 2 3" xfId="37252"/>
    <cellStyle name="Normal 3 2 4 2 3 4 2 3" xfId="7112"/>
    <cellStyle name="Normal 3 2 4 2 3 4 2 3 2" xfId="37254"/>
    <cellStyle name="Normal 3 2 4 2 3 4 2 4" xfId="37251"/>
    <cellStyle name="Normal 3 2 4 2 3 4 3" xfId="7113"/>
    <cellStyle name="Normal 3 2 4 2 3 4 3 2" xfId="7114"/>
    <cellStyle name="Normal 3 2 4 2 3 4 3 2 2" xfId="7115"/>
    <cellStyle name="Normal 3 2 4 2 3 4 3 2 2 2" xfId="37257"/>
    <cellStyle name="Normal 3 2 4 2 3 4 3 2 3" xfId="37256"/>
    <cellStyle name="Normal 3 2 4 2 3 4 3 3" xfId="7116"/>
    <cellStyle name="Normal 3 2 4 2 3 4 3 3 2" xfId="37258"/>
    <cellStyle name="Normal 3 2 4 2 3 4 3 4" xfId="37255"/>
    <cellStyle name="Normal 3 2 4 2 3 4 4" xfId="7117"/>
    <cellStyle name="Normal 3 2 4 2 3 4 4 2" xfId="7118"/>
    <cellStyle name="Normal 3 2 4 2 3 4 4 2 2" xfId="37260"/>
    <cellStyle name="Normal 3 2 4 2 3 4 4 3" xfId="37259"/>
    <cellStyle name="Normal 3 2 4 2 3 4 5" xfId="7119"/>
    <cellStyle name="Normal 3 2 4 2 3 4 5 2" xfId="37261"/>
    <cellStyle name="Normal 3 2 4 2 3 4 6" xfId="37250"/>
    <cellStyle name="Normal 3 2 4 2 3 5" xfId="7120"/>
    <cellStyle name="Normal 3 2 4 2 3 5 2" xfId="7121"/>
    <cellStyle name="Normal 3 2 4 2 3 5 2 2" xfId="7122"/>
    <cellStyle name="Normal 3 2 4 2 3 5 2 2 2" xfId="37264"/>
    <cellStyle name="Normal 3 2 4 2 3 5 2 3" xfId="37263"/>
    <cellStyle name="Normal 3 2 4 2 3 5 3" xfId="7123"/>
    <cellStyle name="Normal 3 2 4 2 3 5 3 2" xfId="37265"/>
    <cellStyle name="Normal 3 2 4 2 3 5 4" xfId="37262"/>
    <cellStyle name="Normal 3 2 4 2 3 6" xfId="7124"/>
    <cellStyle name="Normal 3 2 4 2 3 6 2" xfId="7125"/>
    <cellStyle name="Normal 3 2 4 2 3 6 2 2" xfId="7126"/>
    <cellStyle name="Normal 3 2 4 2 3 6 2 2 2" xfId="37268"/>
    <cellStyle name="Normal 3 2 4 2 3 6 2 3" xfId="37267"/>
    <cellStyle name="Normal 3 2 4 2 3 6 3" xfId="7127"/>
    <cellStyle name="Normal 3 2 4 2 3 6 3 2" xfId="37269"/>
    <cellStyle name="Normal 3 2 4 2 3 6 4" xfId="37266"/>
    <cellStyle name="Normal 3 2 4 2 3 7" xfId="7128"/>
    <cellStyle name="Normal 3 2 4 2 3 7 2" xfId="7129"/>
    <cellStyle name="Normal 3 2 4 2 3 7 2 2" xfId="7130"/>
    <cellStyle name="Normal 3 2 4 2 3 7 2 2 2" xfId="37272"/>
    <cellStyle name="Normal 3 2 4 2 3 7 2 3" xfId="37271"/>
    <cellStyle name="Normal 3 2 4 2 3 7 3" xfId="7131"/>
    <cellStyle name="Normal 3 2 4 2 3 7 3 2" xfId="37273"/>
    <cellStyle name="Normal 3 2 4 2 3 7 4" xfId="37270"/>
    <cellStyle name="Normal 3 2 4 2 3 8" xfId="7132"/>
    <cellStyle name="Normal 3 2 4 2 3 8 2" xfId="7133"/>
    <cellStyle name="Normal 3 2 4 2 3 8 2 2" xfId="7134"/>
    <cellStyle name="Normal 3 2 4 2 3 8 2 2 2" xfId="37276"/>
    <cellStyle name="Normal 3 2 4 2 3 8 2 3" xfId="37275"/>
    <cellStyle name="Normal 3 2 4 2 3 8 3" xfId="7135"/>
    <cellStyle name="Normal 3 2 4 2 3 8 3 2" xfId="37277"/>
    <cellStyle name="Normal 3 2 4 2 3 8 4" xfId="37274"/>
    <cellStyle name="Normal 3 2 4 2 3 9" xfId="7136"/>
    <cellStyle name="Normal 3 2 4 2 3 9 2" xfId="7137"/>
    <cellStyle name="Normal 3 2 4 2 3 9 2 2" xfId="7138"/>
    <cellStyle name="Normal 3 2 4 2 3 9 2 2 2" xfId="37280"/>
    <cellStyle name="Normal 3 2 4 2 3 9 2 3" xfId="37279"/>
    <cellStyle name="Normal 3 2 4 2 3 9 3" xfId="7139"/>
    <cellStyle name="Normal 3 2 4 2 3 9 3 2" xfId="37281"/>
    <cellStyle name="Normal 3 2 4 2 3 9 4" xfId="37278"/>
    <cellStyle name="Normal 3 2 4 2 4" xfId="7140"/>
    <cellStyle name="Normal 3 2 4 2 4 2" xfId="7141"/>
    <cellStyle name="Normal 3 2 4 2 4 2 2" xfId="7142"/>
    <cellStyle name="Normal 3 2 4 2 4 2 2 2" xfId="7143"/>
    <cellStyle name="Normal 3 2 4 2 4 2 2 2 2" xfId="37285"/>
    <cellStyle name="Normal 3 2 4 2 4 2 2 3" xfId="37284"/>
    <cellStyle name="Normal 3 2 4 2 4 2 3" xfId="7144"/>
    <cellStyle name="Normal 3 2 4 2 4 2 3 2" xfId="37286"/>
    <cellStyle name="Normal 3 2 4 2 4 2 4" xfId="37283"/>
    <cellStyle name="Normal 3 2 4 2 4 3" xfId="7145"/>
    <cellStyle name="Normal 3 2 4 2 4 3 2" xfId="7146"/>
    <cellStyle name="Normal 3 2 4 2 4 3 2 2" xfId="7147"/>
    <cellStyle name="Normal 3 2 4 2 4 3 2 2 2" xfId="37289"/>
    <cellStyle name="Normal 3 2 4 2 4 3 2 3" xfId="37288"/>
    <cellStyle name="Normal 3 2 4 2 4 3 3" xfId="7148"/>
    <cellStyle name="Normal 3 2 4 2 4 3 3 2" xfId="37290"/>
    <cellStyle name="Normal 3 2 4 2 4 3 4" xfId="37287"/>
    <cellStyle name="Normal 3 2 4 2 4 4" xfId="7149"/>
    <cellStyle name="Normal 3 2 4 2 4 4 2" xfId="7150"/>
    <cellStyle name="Normal 3 2 4 2 4 4 2 2" xfId="7151"/>
    <cellStyle name="Normal 3 2 4 2 4 4 2 2 2" xfId="37293"/>
    <cellStyle name="Normal 3 2 4 2 4 4 2 3" xfId="37292"/>
    <cellStyle name="Normal 3 2 4 2 4 4 3" xfId="7152"/>
    <cellStyle name="Normal 3 2 4 2 4 4 3 2" xfId="37294"/>
    <cellStyle name="Normal 3 2 4 2 4 4 4" xfId="37291"/>
    <cellStyle name="Normal 3 2 4 2 4 5" xfId="7153"/>
    <cellStyle name="Normal 3 2 4 2 4 5 2" xfId="7154"/>
    <cellStyle name="Normal 3 2 4 2 4 5 2 2" xfId="37296"/>
    <cellStyle name="Normal 3 2 4 2 4 5 3" xfId="37295"/>
    <cellStyle name="Normal 3 2 4 2 4 6" xfId="7155"/>
    <cellStyle name="Normal 3 2 4 2 4 6 2" xfId="37297"/>
    <cellStyle name="Normal 3 2 4 2 4 7" xfId="37282"/>
    <cellStyle name="Normal 3 2 4 2 5" xfId="7156"/>
    <cellStyle name="Normal 3 2 4 2 5 2" xfId="7157"/>
    <cellStyle name="Normal 3 2 4 2 5 2 2" xfId="7158"/>
    <cellStyle name="Normal 3 2 4 2 5 2 2 2" xfId="7159"/>
    <cellStyle name="Normal 3 2 4 2 5 2 2 2 2" xfId="37301"/>
    <cellStyle name="Normal 3 2 4 2 5 2 2 3" xfId="37300"/>
    <cellStyle name="Normal 3 2 4 2 5 2 3" xfId="7160"/>
    <cellStyle name="Normal 3 2 4 2 5 2 3 2" xfId="37302"/>
    <cellStyle name="Normal 3 2 4 2 5 2 4" xfId="37299"/>
    <cellStyle name="Normal 3 2 4 2 5 3" xfId="7161"/>
    <cellStyle name="Normal 3 2 4 2 5 3 2" xfId="7162"/>
    <cellStyle name="Normal 3 2 4 2 5 3 2 2" xfId="7163"/>
    <cellStyle name="Normal 3 2 4 2 5 3 2 2 2" xfId="37305"/>
    <cellStyle name="Normal 3 2 4 2 5 3 2 3" xfId="37304"/>
    <cellStyle name="Normal 3 2 4 2 5 3 3" xfId="7164"/>
    <cellStyle name="Normal 3 2 4 2 5 3 3 2" xfId="37306"/>
    <cellStyle name="Normal 3 2 4 2 5 3 4" xfId="37303"/>
    <cellStyle name="Normal 3 2 4 2 5 4" xfId="7165"/>
    <cellStyle name="Normal 3 2 4 2 5 4 2" xfId="7166"/>
    <cellStyle name="Normal 3 2 4 2 5 4 2 2" xfId="7167"/>
    <cellStyle name="Normal 3 2 4 2 5 4 2 2 2" xfId="37309"/>
    <cellStyle name="Normal 3 2 4 2 5 4 2 3" xfId="37308"/>
    <cellStyle name="Normal 3 2 4 2 5 4 3" xfId="7168"/>
    <cellStyle name="Normal 3 2 4 2 5 4 3 2" xfId="37310"/>
    <cellStyle name="Normal 3 2 4 2 5 4 4" xfId="37307"/>
    <cellStyle name="Normal 3 2 4 2 5 5" xfId="7169"/>
    <cellStyle name="Normal 3 2 4 2 5 5 2" xfId="7170"/>
    <cellStyle name="Normal 3 2 4 2 5 5 2 2" xfId="37312"/>
    <cellStyle name="Normal 3 2 4 2 5 5 3" xfId="37311"/>
    <cellStyle name="Normal 3 2 4 2 5 6" xfId="7171"/>
    <cellStyle name="Normal 3 2 4 2 5 6 2" xfId="37313"/>
    <cellStyle name="Normal 3 2 4 2 5 7" xfId="37298"/>
    <cellStyle name="Normal 3 2 4 2 6" xfId="7172"/>
    <cellStyle name="Normal 3 2 4 2 6 2" xfId="7173"/>
    <cellStyle name="Normal 3 2 4 2 6 2 2" xfId="7174"/>
    <cellStyle name="Normal 3 2 4 2 6 2 2 2" xfId="7175"/>
    <cellStyle name="Normal 3 2 4 2 6 2 2 2 2" xfId="37317"/>
    <cellStyle name="Normal 3 2 4 2 6 2 2 3" xfId="37316"/>
    <cellStyle name="Normal 3 2 4 2 6 2 3" xfId="7176"/>
    <cellStyle name="Normal 3 2 4 2 6 2 3 2" xfId="37318"/>
    <cellStyle name="Normal 3 2 4 2 6 2 4" xfId="37315"/>
    <cellStyle name="Normal 3 2 4 2 6 3" xfId="7177"/>
    <cellStyle name="Normal 3 2 4 2 6 3 2" xfId="7178"/>
    <cellStyle name="Normal 3 2 4 2 6 3 2 2" xfId="7179"/>
    <cellStyle name="Normal 3 2 4 2 6 3 2 2 2" xfId="37321"/>
    <cellStyle name="Normal 3 2 4 2 6 3 2 3" xfId="37320"/>
    <cellStyle name="Normal 3 2 4 2 6 3 3" xfId="7180"/>
    <cellStyle name="Normal 3 2 4 2 6 3 3 2" xfId="37322"/>
    <cellStyle name="Normal 3 2 4 2 6 3 4" xfId="37319"/>
    <cellStyle name="Normal 3 2 4 2 6 4" xfId="7181"/>
    <cellStyle name="Normal 3 2 4 2 6 4 2" xfId="7182"/>
    <cellStyle name="Normal 3 2 4 2 6 4 2 2" xfId="37324"/>
    <cellStyle name="Normal 3 2 4 2 6 4 3" xfId="37323"/>
    <cellStyle name="Normal 3 2 4 2 6 5" xfId="7183"/>
    <cellStyle name="Normal 3 2 4 2 6 5 2" xfId="37325"/>
    <cellStyle name="Normal 3 2 4 2 6 6" xfId="37314"/>
    <cellStyle name="Normal 3 2 4 2 7" xfId="7184"/>
    <cellStyle name="Normal 3 2 4 2 7 2" xfId="7185"/>
    <cellStyle name="Normal 3 2 4 2 7 2 2" xfId="7186"/>
    <cellStyle name="Normal 3 2 4 2 7 2 2 2" xfId="37328"/>
    <cellStyle name="Normal 3 2 4 2 7 2 3" xfId="37327"/>
    <cellStyle name="Normal 3 2 4 2 7 3" xfId="7187"/>
    <cellStyle name="Normal 3 2 4 2 7 3 2" xfId="37329"/>
    <cellStyle name="Normal 3 2 4 2 7 4" xfId="37326"/>
    <cellStyle name="Normal 3 2 4 2 8" xfId="7188"/>
    <cellStyle name="Normal 3 2 4 2 8 2" xfId="7189"/>
    <cellStyle name="Normal 3 2 4 2 8 2 2" xfId="7190"/>
    <cellStyle name="Normal 3 2 4 2 8 2 2 2" xfId="37332"/>
    <cellStyle name="Normal 3 2 4 2 8 2 3" xfId="37331"/>
    <cellStyle name="Normal 3 2 4 2 8 3" xfId="7191"/>
    <cellStyle name="Normal 3 2 4 2 8 3 2" xfId="37333"/>
    <cellStyle name="Normal 3 2 4 2 8 4" xfId="37330"/>
    <cellStyle name="Normal 3 2 4 2 9" xfId="7192"/>
    <cellStyle name="Normal 3 2 4 2 9 2" xfId="7193"/>
    <cellStyle name="Normal 3 2 4 2 9 2 2" xfId="7194"/>
    <cellStyle name="Normal 3 2 4 2 9 2 2 2" xfId="37336"/>
    <cellStyle name="Normal 3 2 4 2 9 2 3" xfId="37335"/>
    <cellStyle name="Normal 3 2 4 2 9 3" xfId="7195"/>
    <cellStyle name="Normal 3 2 4 2 9 3 2" xfId="37337"/>
    <cellStyle name="Normal 3 2 4 2 9 4" xfId="37334"/>
    <cellStyle name="Normal 3 2 4 3" xfId="7196"/>
    <cellStyle name="Normal 3 2 4 3 10" xfId="7197"/>
    <cellStyle name="Normal 3 2 4 3 10 2" xfId="7198"/>
    <cellStyle name="Normal 3 2 4 3 10 2 2" xfId="7199"/>
    <cellStyle name="Normal 3 2 4 3 10 2 2 2" xfId="37341"/>
    <cellStyle name="Normal 3 2 4 3 10 2 3" xfId="37340"/>
    <cellStyle name="Normal 3 2 4 3 10 3" xfId="7200"/>
    <cellStyle name="Normal 3 2 4 3 10 3 2" xfId="37342"/>
    <cellStyle name="Normal 3 2 4 3 10 4" xfId="37339"/>
    <cellStyle name="Normal 3 2 4 3 11" xfId="7201"/>
    <cellStyle name="Normal 3 2 4 3 11 2" xfId="7202"/>
    <cellStyle name="Normal 3 2 4 3 11 2 2" xfId="37344"/>
    <cellStyle name="Normal 3 2 4 3 11 3" xfId="37343"/>
    <cellStyle name="Normal 3 2 4 3 12" xfId="7203"/>
    <cellStyle name="Normal 3 2 4 3 12 2" xfId="37345"/>
    <cellStyle name="Normal 3 2 4 3 13" xfId="7204"/>
    <cellStyle name="Normal 3 2 4 3 13 2" xfId="37346"/>
    <cellStyle name="Normal 3 2 4 3 14" xfId="37338"/>
    <cellStyle name="Normal 3 2 4 3 2" xfId="7205"/>
    <cellStyle name="Normal 3 2 4 3 2 10" xfId="7206"/>
    <cellStyle name="Normal 3 2 4 3 2 10 2" xfId="7207"/>
    <cellStyle name="Normal 3 2 4 3 2 10 2 2" xfId="37349"/>
    <cellStyle name="Normal 3 2 4 3 2 10 3" xfId="37348"/>
    <cellStyle name="Normal 3 2 4 3 2 11" xfId="7208"/>
    <cellStyle name="Normal 3 2 4 3 2 11 2" xfId="37350"/>
    <cellStyle name="Normal 3 2 4 3 2 12" xfId="37347"/>
    <cellStyle name="Normal 3 2 4 3 2 2" xfId="7209"/>
    <cellStyle name="Normal 3 2 4 3 2 2 2" xfId="7210"/>
    <cellStyle name="Normal 3 2 4 3 2 2 2 2" xfId="7211"/>
    <cellStyle name="Normal 3 2 4 3 2 2 2 2 2" xfId="7212"/>
    <cellStyle name="Normal 3 2 4 3 2 2 2 2 2 2" xfId="37354"/>
    <cellStyle name="Normal 3 2 4 3 2 2 2 2 3" xfId="37353"/>
    <cellStyle name="Normal 3 2 4 3 2 2 2 3" xfId="7213"/>
    <cellStyle name="Normal 3 2 4 3 2 2 2 3 2" xfId="37355"/>
    <cellStyle name="Normal 3 2 4 3 2 2 2 4" xfId="37352"/>
    <cellStyle name="Normal 3 2 4 3 2 2 3" xfId="7214"/>
    <cellStyle name="Normal 3 2 4 3 2 2 3 2" xfId="7215"/>
    <cellStyle name="Normal 3 2 4 3 2 2 3 2 2" xfId="7216"/>
    <cellStyle name="Normal 3 2 4 3 2 2 3 2 2 2" xfId="37358"/>
    <cellStyle name="Normal 3 2 4 3 2 2 3 2 3" xfId="37357"/>
    <cellStyle name="Normal 3 2 4 3 2 2 3 3" xfId="7217"/>
    <cellStyle name="Normal 3 2 4 3 2 2 3 3 2" xfId="37359"/>
    <cellStyle name="Normal 3 2 4 3 2 2 3 4" xfId="37356"/>
    <cellStyle name="Normal 3 2 4 3 2 2 4" xfId="7218"/>
    <cellStyle name="Normal 3 2 4 3 2 2 4 2" xfId="7219"/>
    <cellStyle name="Normal 3 2 4 3 2 2 4 2 2" xfId="7220"/>
    <cellStyle name="Normal 3 2 4 3 2 2 4 2 2 2" xfId="37362"/>
    <cellStyle name="Normal 3 2 4 3 2 2 4 2 3" xfId="37361"/>
    <cellStyle name="Normal 3 2 4 3 2 2 4 3" xfId="7221"/>
    <cellStyle name="Normal 3 2 4 3 2 2 4 3 2" xfId="37363"/>
    <cellStyle name="Normal 3 2 4 3 2 2 4 4" xfId="37360"/>
    <cellStyle name="Normal 3 2 4 3 2 2 5" xfId="7222"/>
    <cellStyle name="Normal 3 2 4 3 2 2 5 2" xfId="7223"/>
    <cellStyle name="Normal 3 2 4 3 2 2 5 2 2" xfId="37365"/>
    <cellStyle name="Normal 3 2 4 3 2 2 5 3" xfId="37364"/>
    <cellStyle name="Normal 3 2 4 3 2 2 6" xfId="7224"/>
    <cellStyle name="Normal 3 2 4 3 2 2 6 2" xfId="37366"/>
    <cellStyle name="Normal 3 2 4 3 2 2 7" xfId="37351"/>
    <cellStyle name="Normal 3 2 4 3 2 3" xfId="7225"/>
    <cellStyle name="Normal 3 2 4 3 2 3 2" xfId="7226"/>
    <cellStyle name="Normal 3 2 4 3 2 3 2 2" xfId="7227"/>
    <cellStyle name="Normal 3 2 4 3 2 3 2 2 2" xfId="7228"/>
    <cellStyle name="Normal 3 2 4 3 2 3 2 2 2 2" xfId="37370"/>
    <cellStyle name="Normal 3 2 4 3 2 3 2 2 3" xfId="37369"/>
    <cellStyle name="Normal 3 2 4 3 2 3 2 3" xfId="7229"/>
    <cellStyle name="Normal 3 2 4 3 2 3 2 3 2" xfId="37371"/>
    <cellStyle name="Normal 3 2 4 3 2 3 2 4" xfId="37368"/>
    <cellStyle name="Normal 3 2 4 3 2 3 3" xfId="7230"/>
    <cellStyle name="Normal 3 2 4 3 2 3 3 2" xfId="7231"/>
    <cellStyle name="Normal 3 2 4 3 2 3 3 2 2" xfId="7232"/>
    <cellStyle name="Normal 3 2 4 3 2 3 3 2 2 2" xfId="37374"/>
    <cellStyle name="Normal 3 2 4 3 2 3 3 2 3" xfId="37373"/>
    <cellStyle name="Normal 3 2 4 3 2 3 3 3" xfId="7233"/>
    <cellStyle name="Normal 3 2 4 3 2 3 3 3 2" xfId="37375"/>
    <cellStyle name="Normal 3 2 4 3 2 3 3 4" xfId="37372"/>
    <cellStyle name="Normal 3 2 4 3 2 3 4" xfId="7234"/>
    <cellStyle name="Normal 3 2 4 3 2 3 4 2" xfId="7235"/>
    <cellStyle name="Normal 3 2 4 3 2 3 4 2 2" xfId="7236"/>
    <cellStyle name="Normal 3 2 4 3 2 3 4 2 2 2" xfId="37378"/>
    <cellStyle name="Normal 3 2 4 3 2 3 4 2 3" xfId="37377"/>
    <cellStyle name="Normal 3 2 4 3 2 3 4 3" xfId="7237"/>
    <cellStyle name="Normal 3 2 4 3 2 3 4 3 2" xfId="37379"/>
    <cellStyle name="Normal 3 2 4 3 2 3 4 4" xfId="37376"/>
    <cellStyle name="Normal 3 2 4 3 2 3 5" xfId="7238"/>
    <cellStyle name="Normal 3 2 4 3 2 3 5 2" xfId="7239"/>
    <cellStyle name="Normal 3 2 4 3 2 3 5 2 2" xfId="37381"/>
    <cellStyle name="Normal 3 2 4 3 2 3 5 3" xfId="37380"/>
    <cellStyle name="Normal 3 2 4 3 2 3 6" xfId="7240"/>
    <cellStyle name="Normal 3 2 4 3 2 3 6 2" xfId="37382"/>
    <cellStyle name="Normal 3 2 4 3 2 3 7" xfId="37367"/>
    <cellStyle name="Normal 3 2 4 3 2 4" xfId="7241"/>
    <cellStyle name="Normal 3 2 4 3 2 4 2" xfId="7242"/>
    <cellStyle name="Normal 3 2 4 3 2 4 2 2" xfId="7243"/>
    <cellStyle name="Normal 3 2 4 3 2 4 2 2 2" xfId="7244"/>
    <cellStyle name="Normal 3 2 4 3 2 4 2 2 2 2" xfId="37386"/>
    <cellStyle name="Normal 3 2 4 3 2 4 2 2 3" xfId="37385"/>
    <cellStyle name="Normal 3 2 4 3 2 4 2 3" xfId="7245"/>
    <cellStyle name="Normal 3 2 4 3 2 4 2 3 2" xfId="37387"/>
    <cellStyle name="Normal 3 2 4 3 2 4 2 4" xfId="37384"/>
    <cellStyle name="Normal 3 2 4 3 2 4 3" xfId="7246"/>
    <cellStyle name="Normal 3 2 4 3 2 4 3 2" xfId="7247"/>
    <cellStyle name="Normal 3 2 4 3 2 4 3 2 2" xfId="7248"/>
    <cellStyle name="Normal 3 2 4 3 2 4 3 2 2 2" xfId="37390"/>
    <cellStyle name="Normal 3 2 4 3 2 4 3 2 3" xfId="37389"/>
    <cellStyle name="Normal 3 2 4 3 2 4 3 3" xfId="7249"/>
    <cellStyle name="Normal 3 2 4 3 2 4 3 3 2" xfId="37391"/>
    <cellStyle name="Normal 3 2 4 3 2 4 3 4" xfId="37388"/>
    <cellStyle name="Normal 3 2 4 3 2 4 4" xfId="7250"/>
    <cellStyle name="Normal 3 2 4 3 2 4 4 2" xfId="7251"/>
    <cellStyle name="Normal 3 2 4 3 2 4 4 2 2" xfId="37393"/>
    <cellStyle name="Normal 3 2 4 3 2 4 4 3" xfId="37392"/>
    <cellStyle name="Normal 3 2 4 3 2 4 5" xfId="7252"/>
    <cellStyle name="Normal 3 2 4 3 2 4 5 2" xfId="37394"/>
    <cellStyle name="Normal 3 2 4 3 2 4 6" xfId="37383"/>
    <cellStyle name="Normal 3 2 4 3 2 5" xfId="7253"/>
    <cellStyle name="Normal 3 2 4 3 2 5 2" xfId="7254"/>
    <cellStyle name="Normal 3 2 4 3 2 5 2 2" xfId="7255"/>
    <cellStyle name="Normal 3 2 4 3 2 5 2 2 2" xfId="37397"/>
    <cellStyle name="Normal 3 2 4 3 2 5 2 3" xfId="37396"/>
    <cellStyle name="Normal 3 2 4 3 2 5 3" xfId="7256"/>
    <cellStyle name="Normal 3 2 4 3 2 5 3 2" xfId="37398"/>
    <cellStyle name="Normal 3 2 4 3 2 5 4" xfId="37395"/>
    <cellStyle name="Normal 3 2 4 3 2 6" xfId="7257"/>
    <cellStyle name="Normal 3 2 4 3 2 6 2" xfId="7258"/>
    <cellStyle name="Normal 3 2 4 3 2 6 2 2" xfId="7259"/>
    <cellStyle name="Normal 3 2 4 3 2 6 2 2 2" xfId="37401"/>
    <cellStyle name="Normal 3 2 4 3 2 6 2 3" xfId="37400"/>
    <cellStyle name="Normal 3 2 4 3 2 6 3" xfId="7260"/>
    <cellStyle name="Normal 3 2 4 3 2 6 3 2" xfId="37402"/>
    <cellStyle name="Normal 3 2 4 3 2 6 4" xfId="37399"/>
    <cellStyle name="Normal 3 2 4 3 2 7" xfId="7261"/>
    <cellStyle name="Normal 3 2 4 3 2 7 2" xfId="7262"/>
    <cellStyle name="Normal 3 2 4 3 2 7 2 2" xfId="7263"/>
    <cellStyle name="Normal 3 2 4 3 2 7 2 2 2" xfId="37405"/>
    <cellStyle name="Normal 3 2 4 3 2 7 2 3" xfId="37404"/>
    <cellStyle name="Normal 3 2 4 3 2 7 3" xfId="7264"/>
    <cellStyle name="Normal 3 2 4 3 2 7 3 2" xfId="37406"/>
    <cellStyle name="Normal 3 2 4 3 2 7 4" xfId="37403"/>
    <cellStyle name="Normal 3 2 4 3 2 8" xfId="7265"/>
    <cellStyle name="Normal 3 2 4 3 2 8 2" xfId="7266"/>
    <cellStyle name="Normal 3 2 4 3 2 8 2 2" xfId="7267"/>
    <cellStyle name="Normal 3 2 4 3 2 8 2 2 2" xfId="37409"/>
    <cellStyle name="Normal 3 2 4 3 2 8 2 3" xfId="37408"/>
    <cellStyle name="Normal 3 2 4 3 2 8 3" xfId="7268"/>
    <cellStyle name="Normal 3 2 4 3 2 8 3 2" xfId="37410"/>
    <cellStyle name="Normal 3 2 4 3 2 8 4" xfId="37407"/>
    <cellStyle name="Normal 3 2 4 3 2 9" xfId="7269"/>
    <cellStyle name="Normal 3 2 4 3 2 9 2" xfId="7270"/>
    <cellStyle name="Normal 3 2 4 3 2 9 2 2" xfId="7271"/>
    <cellStyle name="Normal 3 2 4 3 2 9 2 2 2" xfId="37413"/>
    <cellStyle name="Normal 3 2 4 3 2 9 2 3" xfId="37412"/>
    <cellStyle name="Normal 3 2 4 3 2 9 3" xfId="7272"/>
    <cellStyle name="Normal 3 2 4 3 2 9 3 2" xfId="37414"/>
    <cellStyle name="Normal 3 2 4 3 2 9 4" xfId="37411"/>
    <cellStyle name="Normal 3 2 4 3 3" xfId="7273"/>
    <cellStyle name="Normal 3 2 4 3 3 2" xfId="7274"/>
    <cellStyle name="Normal 3 2 4 3 3 2 2" xfId="7275"/>
    <cellStyle name="Normal 3 2 4 3 3 2 2 2" xfId="7276"/>
    <cellStyle name="Normal 3 2 4 3 3 2 2 2 2" xfId="37418"/>
    <cellStyle name="Normal 3 2 4 3 3 2 2 3" xfId="37417"/>
    <cellStyle name="Normal 3 2 4 3 3 2 3" xfId="7277"/>
    <cellStyle name="Normal 3 2 4 3 3 2 3 2" xfId="37419"/>
    <cellStyle name="Normal 3 2 4 3 3 2 4" xfId="37416"/>
    <cellStyle name="Normal 3 2 4 3 3 3" xfId="7278"/>
    <cellStyle name="Normal 3 2 4 3 3 3 2" xfId="7279"/>
    <cellStyle name="Normal 3 2 4 3 3 3 2 2" xfId="7280"/>
    <cellStyle name="Normal 3 2 4 3 3 3 2 2 2" xfId="37422"/>
    <cellStyle name="Normal 3 2 4 3 3 3 2 3" xfId="37421"/>
    <cellStyle name="Normal 3 2 4 3 3 3 3" xfId="7281"/>
    <cellStyle name="Normal 3 2 4 3 3 3 3 2" xfId="37423"/>
    <cellStyle name="Normal 3 2 4 3 3 3 4" xfId="37420"/>
    <cellStyle name="Normal 3 2 4 3 3 4" xfId="7282"/>
    <cellStyle name="Normal 3 2 4 3 3 4 2" xfId="7283"/>
    <cellStyle name="Normal 3 2 4 3 3 4 2 2" xfId="7284"/>
    <cellStyle name="Normal 3 2 4 3 3 4 2 2 2" xfId="37426"/>
    <cellStyle name="Normal 3 2 4 3 3 4 2 3" xfId="37425"/>
    <cellStyle name="Normal 3 2 4 3 3 4 3" xfId="7285"/>
    <cellStyle name="Normal 3 2 4 3 3 4 3 2" xfId="37427"/>
    <cellStyle name="Normal 3 2 4 3 3 4 4" xfId="37424"/>
    <cellStyle name="Normal 3 2 4 3 3 5" xfId="7286"/>
    <cellStyle name="Normal 3 2 4 3 3 5 2" xfId="7287"/>
    <cellStyle name="Normal 3 2 4 3 3 5 2 2" xfId="37429"/>
    <cellStyle name="Normal 3 2 4 3 3 5 3" xfId="37428"/>
    <cellStyle name="Normal 3 2 4 3 3 6" xfId="7288"/>
    <cellStyle name="Normal 3 2 4 3 3 6 2" xfId="37430"/>
    <cellStyle name="Normal 3 2 4 3 3 7" xfId="37415"/>
    <cellStyle name="Normal 3 2 4 3 4" xfId="7289"/>
    <cellStyle name="Normal 3 2 4 3 4 2" xfId="7290"/>
    <cellStyle name="Normal 3 2 4 3 4 2 2" xfId="7291"/>
    <cellStyle name="Normal 3 2 4 3 4 2 2 2" xfId="7292"/>
    <cellStyle name="Normal 3 2 4 3 4 2 2 2 2" xfId="37434"/>
    <cellStyle name="Normal 3 2 4 3 4 2 2 3" xfId="37433"/>
    <cellStyle name="Normal 3 2 4 3 4 2 3" xfId="7293"/>
    <cellStyle name="Normal 3 2 4 3 4 2 3 2" xfId="37435"/>
    <cellStyle name="Normal 3 2 4 3 4 2 4" xfId="37432"/>
    <cellStyle name="Normal 3 2 4 3 4 3" xfId="7294"/>
    <cellStyle name="Normal 3 2 4 3 4 3 2" xfId="7295"/>
    <cellStyle name="Normal 3 2 4 3 4 3 2 2" xfId="7296"/>
    <cellStyle name="Normal 3 2 4 3 4 3 2 2 2" xfId="37438"/>
    <cellStyle name="Normal 3 2 4 3 4 3 2 3" xfId="37437"/>
    <cellStyle name="Normal 3 2 4 3 4 3 3" xfId="7297"/>
    <cellStyle name="Normal 3 2 4 3 4 3 3 2" xfId="37439"/>
    <cellStyle name="Normal 3 2 4 3 4 3 4" xfId="37436"/>
    <cellStyle name="Normal 3 2 4 3 4 4" xfId="7298"/>
    <cellStyle name="Normal 3 2 4 3 4 4 2" xfId="7299"/>
    <cellStyle name="Normal 3 2 4 3 4 4 2 2" xfId="7300"/>
    <cellStyle name="Normal 3 2 4 3 4 4 2 2 2" xfId="37442"/>
    <cellStyle name="Normal 3 2 4 3 4 4 2 3" xfId="37441"/>
    <cellStyle name="Normal 3 2 4 3 4 4 3" xfId="7301"/>
    <cellStyle name="Normal 3 2 4 3 4 4 3 2" xfId="37443"/>
    <cellStyle name="Normal 3 2 4 3 4 4 4" xfId="37440"/>
    <cellStyle name="Normal 3 2 4 3 4 5" xfId="7302"/>
    <cellStyle name="Normal 3 2 4 3 4 5 2" xfId="7303"/>
    <cellStyle name="Normal 3 2 4 3 4 5 2 2" xfId="37445"/>
    <cellStyle name="Normal 3 2 4 3 4 5 3" xfId="37444"/>
    <cellStyle name="Normal 3 2 4 3 4 6" xfId="7304"/>
    <cellStyle name="Normal 3 2 4 3 4 6 2" xfId="37446"/>
    <cellStyle name="Normal 3 2 4 3 4 7" xfId="37431"/>
    <cellStyle name="Normal 3 2 4 3 5" xfId="7305"/>
    <cellStyle name="Normal 3 2 4 3 5 2" xfId="7306"/>
    <cellStyle name="Normal 3 2 4 3 5 2 2" xfId="7307"/>
    <cellStyle name="Normal 3 2 4 3 5 2 2 2" xfId="7308"/>
    <cellStyle name="Normal 3 2 4 3 5 2 2 2 2" xfId="37450"/>
    <cellStyle name="Normal 3 2 4 3 5 2 2 3" xfId="37449"/>
    <cellStyle name="Normal 3 2 4 3 5 2 3" xfId="7309"/>
    <cellStyle name="Normal 3 2 4 3 5 2 3 2" xfId="37451"/>
    <cellStyle name="Normal 3 2 4 3 5 2 4" xfId="37448"/>
    <cellStyle name="Normal 3 2 4 3 5 3" xfId="7310"/>
    <cellStyle name="Normal 3 2 4 3 5 3 2" xfId="7311"/>
    <cellStyle name="Normal 3 2 4 3 5 3 2 2" xfId="7312"/>
    <cellStyle name="Normal 3 2 4 3 5 3 2 2 2" xfId="37454"/>
    <cellStyle name="Normal 3 2 4 3 5 3 2 3" xfId="37453"/>
    <cellStyle name="Normal 3 2 4 3 5 3 3" xfId="7313"/>
    <cellStyle name="Normal 3 2 4 3 5 3 3 2" xfId="37455"/>
    <cellStyle name="Normal 3 2 4 3 5 3 4" xfId="37452"/>
    <cellStyle name="Normal 3 2 4 3 5 4" xfId="7314"/>
    <cellStyle name="Normal 3 2 4 3 5 4 2" xfId="7315"/>
    <cellStyle name="Normal 3 2 4 3 5 4 2 2" xfId="37457"/>
    <cellStyle name="Normal 3 2 4 3 5 4 3" xfId="37456"/>
    <cellStyle name="Normal 3 2 4 3 5 5" xfId="7316"/>
    <cellStyle name="Normal 3 2 4 3 5 5 2" xfId="37458"/>
    <cellStyle name="Normal 3 2 4 3 5 6" xfId="37447"/>
    <cellStyle name="Normal 3 2 4 3 6" xfId="7317"/>
    <cellStyle name="Normal 3 2 4 3 6 2" xfId="7318"/>
    <cellStyle name="Normal 3 2 4 3 6 2 2" xfId="7319"/>
    <cellStyle name="Normal 3 2 4 3 6 2 2 2" xfId="37461"/>
    <cellStyle name="Normal 3 2 4 3 6 2 3" xfId="37460"/>
    <cellStyle name="Normal 3 2 4 3 6 3" xfId="7320"/>
    <cellStyle name="Normal 3 2 4 3 6 3 2" xfId="37462"/>
    <cellStyle name="Normal 3 2 4 3 6 4" xfId="37459"/>
    <cellStyle name="Normal 3 2 4 3 7" xfId="7321"/>
    <cellStyle name="Normal 3 2 4 3 7 2" xfId="7322"/>
    <cellStyle name="Normal 3 2 4 3 7 2 2" xfId="7323"/>
    <cellStyle name="Normal 3 2 4 3 7 2 2 2" xfId="37465"/>
    <cellStyle name="Normal 3 2 4 3 7 2 3" xfId="37464"/>
    <cellStyle name="Normal 3 2 4 3 7 3" xfId="7324"/>
    <cellStyle name="Normal 3 2 4 3 7 3 2" xfId="37466"/>
    <cellStyle name="Normal 3 2 4 3 7 4" xfId="37463"/>
    <cellStyle name="Normal 3 2 4 3 8" xfId="7325"/>
    <cellStyle name="Normal 3 2 4 3 8 2" xfId="7326"/>
    <cellStyle name="Normal 3 2 4 3 8 2 2" xfId="7327"/>
    <cellStyle name="Normal 3 2 4 3 8 2 2 2" xfId="37469"/>
    <cellStyle name="Normal 3 2 4 3 8 2 3" xfId="37468"/>
    <cellStyle name="Normal 3 2 4 3 8 3" xfId="7328"/>
    <cellStyle name="Normal 3 2 4 3 8 3 2" xfId="37470"/>
    <cellStyle name="Normal 3 2 4 3 8 4" xfId="37467"/>
    <cellStyle name="Normal 3 2 4 3 9" xfId="7329"/>
    <cellStyle name="Normal 3 2 4 3 9 2" xfId="7330"/>
    <cellStyle name="Normal 3 2 4 3 9 2 2" xfId="7331"/>
    <cellStyle name="Normal 3 2 4 3 9 2 2 2" xfId="37473"/>
    <cellStyle name="Normal 3 2 4 3 9 2 3" xfId="37472"/>
    <cellStyle name="Normal 3 2 4 3 9 3" xfId="7332"/>
    <cellStyle name="Normal 3 2 4 3 9 3 2" xfId="37474"/>
    <cellStyle name="Normal 3 2 4 3 9 4" xfId="37471"/>
    <cellStyle name="Normal 3 2 4 4" xfId="7333"/>
    <cellStyle name="Normal 3 2 4 4 10" xfId="7334"/>
    <cellStyle name="Normal 3 2 4 4 10 2" xfId="7335"/>
    <cellStyle name="Normal 3 2 4 4 10 2 2" xfId="37477"/>
    <cellStyle name="Normal 3 2 4 4 10 3" xfId="37476"/>
    <cellStyle name="Normal 3 2 4 4 11" xfId="7336"/>
    <cellStyle name="Normal 3 2 4 4 11 2" xfId="37478"/>
    <cellStyle name="Normal 3 2 4 4 12" xfId="37475"/>
    <cellStyle name="Normal 3 2 4 4 2" xfId="7337"/>
    <cellStyle name="Normal 3 2 4 4 2 2" xfId="7338"/>
    <cellStyle name="Normal 3 2 4 4 2 2 2" xfId="7339"/>
    <cellStyle name="Normal 3 2 4 4 2 2 2 2" xfId="7340"/>
    <cellStyle name="Normal 3 2 4 4 2 2 2 2 2" xfId="37482"/>
    <cellStyle name="Normal 3 2 4 4 2 2 2 3" xfId="37481"/>
    <cellStyle name="Normal 3 2 4 4 2 2 3" xfId="7341"/>
    <cellStyle name="Normal 3 2 4 4 2 2 3 2" xfId="37483"/>
    <cellStyle name="Normal 3 2 4 4 2 2 4" xfId="37480"/>
    <cellStyle name="Normal 3 2 4 4 2 3" xfId="7342"/>
    <cellStyle name="Normal 3 2 4 4 2 3 2" xfId="7343"/>
    <cellStyle name="Normal 3 2 4 4 2 3 2 2" xfId="7344"/>
    <cellStyle name="Normal 3 2 4 4 2 3 2 2 2" xfId="37486"/>
    <cellStyle name="Normal 3 2 4 4 2 3 2 3" xfId="37485"/>
    <cellStyle name="Normal 3 2 4 4 2 3 3" xfId="7345"/>
    <cellStyle name="Normal 3 2 4 4 2 3 3 2" xfId="37487"/>
    <cellStyle name="Normal 3 2 4 4 2 3 4" xfId="37484"/>
    <cellStyle name="Normal 3 2 4 4 2 4" xfId="7346"/>
    <cellStyle name="Normal 3 2 4 4 2 4 2" xfId="7347"/>
    <cellStyle name="Normal 3 2 4 4 2 4 2 2" xfId="7348"/>
    <cellStyle name="Normal 3 2 4 4 2 4 2 2 2" xfId="37490"/>
    <cellStyle name="Normal 3 2 4 4 2 4 2 3" xfId="37489"/>
    <cellStyle name="Normal 3 2 4 4 2 4 3" xfId="7349"/>
    <cellStyle name="Normal 3 2 4 4 2 4 3 2" xfId="37491"/>
    <cellStyle name="Normal 3 2 4 4 2 4 4" xfId="37488"/>
    <cellStyle name="Normal 3 2 4 4 2 5" xfId="7350"/>
    <cellStyle name="Normal 3 2 4 4 2 5 2" xfId="7351"/>
    <cellStyle name="Normal 3 2 4 4 2 5 2 2" xfId="37493"/>
    <cellStyle name="Normal 3 2 4 4 2 5 3" xfId="37492"/>
    <cellStyle name="Normal 3 2 4 4 2 6" xfId="7352"/>
    <cellStyle name="Normal 3 2 4 4 2 6 2" xfId="37494"/>
    <cellStyle name="Normal 3 2 4 4 2 7" xfId="37479"/>
    <cellStyle name="Normal 3 2 4 4 3" xfId="7353"/>
    <cellStyle name="Normal 3 2 4 4 3 2" xfId="7354"/>
    <cellStyle name="Normal 3 2 4 4 3 2 2" xfId="7355"/>
    <cellStyle name="Normal 3 2 4 4 3 2 2 2" xfId="7356"/>
    <cellStyle name="Normal 3 2 4 4 3 2 2 2 2" xfId="37498"/>
    <cellStyle name="Normal 3 2 4 4 3 2 2 3" xfId="37497"/>
    <cellStyle name="Normal 3 2 4 4 3 2 3" xfId="7357"/>
    <cellStyle name="Normal 3 2 4 4 3 2 3 2" xfId="37499"/>
    <cellStyle name="Normal 3 2 4 4 3 2 4" xfId="37496"/>
    <cellStyle name="Normal 3 2 4 4 3 3" xfId="7358"/>
    <cellStyle name="Normal 3 2 4 4 3 3 2" xfId="7359"/>
    <cellStyle name="Normal 3 2 4 4 3 3 2 2" xfId="7360"/>
    <cellStyle name="Normal 3 2 4 4 3 3 2 2 2" xfId="37502"/>
    <cellStyle name="Normal 3 2 4 4 3 3 2 3" xfId="37501"/>
    <cellStyle name="Normal 3 2 4 4 3 3 3" xfId="7361"/>
    <cellStyle name="Normal 3 2 4 4 3 3 3 2" xfId="37503"/>
    <cellStyle name="Normal 3 2 4 4 3 3 4" xfId="37500"/>
    <cellStyle name="Normal 3 2 4 4 3 4" xfId="7362"/>
    <cellStyle name="Normal 3 2 4 4 3 4 2" xfId="7363"/>
    <cellStyle name="Normal 3 2 4 4 3 4 2 2" xfId="7364"/>
    <cellStyle name="Normal 3 2 4 4 3 4 2 2 2" xfId="37506"/>
    <cellStyle name="Normal 3 2 4 4 3 4 2 3" xfId="37505"/>
    <cellStyle name="Normal 3 2 4 4 3 4 3" xfId="7365"/>
    <cellStyle name="Normal 3 2 4 4 3 4 3 2" xfId="37507"/>
    <cellStyle name="Normal 3 2 4 4 3 4 4" xfId="37504"/>
    <cellStyle name="Normal 3 2 4 4 3 5" xfId="7366"/>
    <cellStyle name="Normal 3 2 4 4 3 5 2" xfId="7367"/>
    <cellStyle name="Normal 3 2 4 4 3 5 2 2" xfId="37509"/>
    <cellStyle name="Normal 3 2 4 4 3 5 3" xfId="37508"/>
    <cellStyle name="Normal 3 2 4 4 3 6" xfId="7368"/>
    <cellStyle name="Normal 3 2 4 4 3 6 2" xfId="37510"/>
    <cellStyle name="Normal 3 2 4 4 3 7" xfId="37495"/>
    <cellStyle name="Normal 3 2 4 4 4" xfId="7369"/>
    <cellStyle name="Normal 3 2 4 4 4 2" xfId="7370"/>
    <cellStyle name="Normal 3 2 4 4 4 2 2" xfId="7371"/>
    <cellStyle name="Normal 3 2 4 4 4 2 2 2" xfId="7372"/>
    <cellStyle name="Normal 3 2 4 4 4 2 2 2 2" xfId="37514"/>
    <cellStyle name="Normal 3 2 4 4 4 2 2 3" xfId="37513"/>
    <cellStyle name="Normal 3 2 4 4 4 2 3" xfId="7373"/>
    <cellStyle name="Normal 3 2 4 4 4 2 3 2" xfId="37515"/>
    <cellStyle name="Normal 3 2 4 4 4 2 4" xfId="37512"/>
    <cellStyle name="Normal 3 2 4 4 4 3" xfId="7374"/>
    <cellStyle name="Normal 3 2 4 4 4 3 2" xfId="7375"/>
    <cellStyle name="Normal 3 2 4 4 4 3 2 2" xfId="7376"/>
    <cellStyle name="Normal 3 2 4 4 4 3 2 2 2" xfId="37518"/>
    <cellStyle name="Normal 3 2 4 4 4 3 2 3" xfId="37517"/>
    <cellStyle name="Normal 3 2 4 4 4 3 3" xfId="7377"/>
    <cellStyle name="Normal 3 2 4 4 4 3 3 2" xfId="37519"/>
    <cellStyle name="Normal 3 2 4 4 4 3 4" xfId="37516"/>
    <cellStyle name="Normal 3 2 4 4 4 4" xfId="7378"/>
    <cellStyle name="Normal 3 2 4 4 4 4 2" xfId="7379"/>
    <cellStyle name="Normal 3 2 4 4 4 4 2 2" xfId="37521"/>
    <cellStyle name="Normal 3 2 4 4 4 4 3" xfId="37520"/>
    <cellStyle name="Normal 3 2 4 4 4 5" xfId="7380"/>
    <cellStyle name="Normal 3 2 4 4 4 5 2" xfId="37522"/>
    <cellStyle name="Normal 3 2 4 4 4 6" xfId="37511"/>
    <cellStyle name="Normal 3 2 4 4 5" xfId="7381"/>
    <cellStyle name="Normal 3 2 4 4 5 2" xfId="7382"/>
    <cellStyle name="Normal 3 2 4 4 5 2 2" xfId="7383"/>
    <cellStyle name="Normal 3 2 4 4 5 2 2 2" xfId="37525"/>
    <cellStyle name="Normal 3 2 4 4 5 2 3" xfId="37524"/>
    <cellStyle name="Normal 3 2 4 4 5 3" xfId="7384"/>
    <cellStyle name="Normal 3 2 4 4 5 3 2" xfId="37526"/>
    <cellStyle name="Normal 3 2 4 4 5 4" xfId="37523"/>
    <cellStyle name="Normal 3 2 4 4 6" xfId="7385"/>
    <cellStyle name="Normal 3 2 4 4 6 2" xfId="7386"/>
    <cellStyle name="Normal 3 2 4 4 6 2 2" xfId="7387"/>
    <cellStyle name="Normal 3 2 4 4 6 2 2 2" xfId="37529"/>
    <cellStyle name="Normal 3 2 4 4 6 2 3" xfId="37528"/>
    <cellStyle name="Normal 3 2 4 4 6 3" xfId="7388"/>
    <cellStyle name="Normal 3 2 4 4 6 3 2" xfId="37530"/>
    <cellStyle name="Normal 3 2 4 4 6 4" xfId="37527"/>
    <cellStyle name="Normal 3 2 4 4 7" xfId="7389"/>
    <cellStyle name="Normal 3 2 4 4 7 2" xfId="7390"/>
    <cellStyle name="Normal 3 2 4 4 7 2 2" xfId="7391"/>
    <cellStyle name="Normal 3 2 4 4 7 2 2 2" xfId="37533"/>
    <cellStyle name="Normal 3 2 4 4 7 2 3" xfId="37532"/>
    <cellStyle name="Normal 3 2 4 4 7 3" xfId="7392"/>
    <cellStyle name="Normal 3 2 4 4 7 3 2" xfId="37534"/>
    <cellStyle name="Normal 3 2 4 4 7 4" xfId="37531"/>
    <cellStyle name="Normal 3 2 4 4 8" xfId="7393"/>
    <cellStyle name="Normal 3 2 4 4 8 2" xfId="7394"/>
    <cellStyle name="Normal 3 2 4 4 8 2 2" xfId="7395"/>
    <cellStyle name="Normal 3 2 4 4 8 2 2 2" xfId="37537"/>
    <cellStyle name="Normal 3 2 4 4 8 2 3" xfId="37536"/>
    <cellStyle name="Normal 3 2 4 4 8 3" xfId="7396"/>
    <cellStyle name="Normal 3 2 4 4 8 3 2" xfId="37538"/>
    <cellStyle name="Normal 3 2 4 4 8 4" xfId="37535"/>
    <cellStyle name="Normal 3 2 4 4 9" xfId="7397"/>
    <cellStyle name="Normal 3 2 4 4 9 2" xfId="7398"/>
    <cellStyle name="Normal 3 2 4 4 9 2 2" xfId="7399"/>
    <cellStyle name="Normal 3 2 4 4 9 2 2 2" xfId="37541"/>
    <cellStyle name="Normal 3 2 4 4 9 2 3" xfId="37540"/>
    <cellStyle name="Normal 3 2 4 4 9 3" xfId="7400"/>
    <cellStyle name="Normal 3 2 4 4 9 3 2" xfId="37542"/>
    <cellStyle name="Normal 3 2 4 4 9 4" xfId="37539"/>
    <cellStyle name="Normal 3 2 4 5" xfId="7401"/>
    <cellStyle name="Normal 3 2 4 5 2" xfId="7402"/>
    <cellStyle name="Normal 3 2 4 5 2 2" xfId="7403"/>
    <cellStyle name="Normal 3 2 4 5 2 2 2" xfId="7404"/>
    <cellStyle name="Normal 3 2 4 5 2 2 2 2" xfId="37546"/>
    <cellStyle name="Normal 3 2 4 5 2 2 3" xfId="37545"/>
    <cellStyle name="Normal 3 2 4 5 2 3" xfId="7405"/>
    <cellStyle name="Normal 3 2 4 5 2 3 2" xfId="37547"/>
    <cellStyle name="Normal 3 2 4 5 2 4" xfId="37544"/>
    <cellStyle name="Normal 3 2 4 5 3" xfId="7406"/>
    <cellStyle name="Normal 3 2 4 5 3 2" xfId="7407"/>
    <cellStyle name="Normal 3 2 4 5 3 2 2" xfId="7408"/>
    <cellStyle name="Normal 3 2 4 5 3 2 2 2" xfId="37550"/>
    <cellStyle name="Normal 3 2 4 5 3 2 3" xfId="37549"/>
    <cellStyle name="Normal 3 2 4 5 3 3" xfId="7409"/>
    <cellStyle name="Normal 3 2 4 5 3 3 2" xfId="37551"/>
    <cellStyle name="Normal 3 2 4 5 3 4" xfId="37548"/>
    <cellStyle name="Normal 3 2 4 5 4" xfId="7410"/>
    <cellStyle name="Normal 3 2 4 5 4 2" xfId="7411"/>
    <cellStyle name="Normal 3 2 4 5 4 2 2" xfId="7412"/>
    <cellStyle name="Normal 3 2 4 5 4 2 2 2" xfId="37554"/>
    <cellStyle name="Normal 3 2 4 5 4 2 3" xfId="37553"/>
    <cellStyle name="Normal 3 2 4 5 4 3" xfId="7413"/>
    <cellStyle name="Normal 3 2 4 5 4 3 2" xfId="37555"/>
    <cellStyle name="Normal 3 2 4 5 4 4" xfId="37552"/>
    <cellStyle name="Normal 3 2 4 5 5" xfId="7414"/>
    <cellStyle name="Normal 3 2 4 5 5 2" xfId="7415"/>
    <cellStyle name="Normal 3 2 4 5 5 2 2" xfId="37557"/>
    <cellStyle name="Normal 3 2 4 5 5 3" xfId="37556"/>
    <cellStyle name="Normal 3 2 4 5 6" xfId="7416"/>
    <cellStyle name="Normal 3 2 4 5 6 2" xfId="37558"/>
    <cellStyle name="Normal 3 2 4 5 7" xfId="37543"/>
    <cellStyle name="Normal 3 2 4 6" xfId="7417"/>
    <cellStyle name="Normal 3 2 4 6 2" xfId="7418"/>
    <cellStyle name="Normal 3 2 4 6 2 2" xfId="7419"/>
    <cellStyle name="Normal 3 2 4 6 2 2 2" xfId="7420"/>
    <cellStyle name="Normal 3 2 4 6 2 2 2 2" xfId="37562"/>
    <cellStyle name="Normal 3 2 4 6 2 2 3" xfId="37561"/>
    <cellStyle name="Normal 3 2 4 6 2 3" xfId="7421"/>
    <cellStyle name="Normal 3 2 4 6 2 3 2" xfId="37563"/>
    <cellStyle name="Normal 3 2 4 6 2 4" xfId="37560"/>
    <cellStyle name="Normal 3 2 4 6 3" xfId="7422"/>
    <cellStyle name="Normal 3 2 4 6 3 2" xfId="7423"/>
    <cellStyle name="Normal 3 2 4 6 3 2 2" xfId="7424"/>
    <cellStyle name="Normal 3 2 4 6 3 2 2 2" xfId="37566"/>
    <cellStyle name="Normal 3 2 4 6 3 2 3" xfId="37565"/>
    <cellStyle name="Normal 3 2 4 6 3 3" xfId="7425"/>
    <cellStyle name="Normal 3 2 4 6 3 3 2" xfId="37567"/>
    <cellStyle name="Normal 3 2 4 6 3 4" xfId="37564"/>
    <cellStyle name="Normal 3 2 4 6 4" xfId="7426"/>
    <cellStyle name="Normal 3 2 4 6 4 2" xfId="7427"/>
    <cellStyle name="Normal 3 2 4 6 4 2 2" xfId="7428"/>
    <cellStyle name="Normal 3 2 4 6 4 2 2 2" xfId="37570"/>
    <cellStyle name="Normal 3 2 4 6 4 2 3" xfId="37569"/>
    <cellStyle name="Normal 3 2 4 6 4 3" xfId="7429"/>
    <cellStyle name="Normal 3 2 4 6 4 3 2" xfId="37571"/>
    <cellStyle name="Normal 3 2 4 6 4 4" xfId="37568"/>
    <cellStyle name="Normal 3 2 4 6 5" xfId="7430"/>
    <cellStyle name="Normal 3 2 4 6 5 2" xfId="7431"/>
    <cellStyle name="Normal 3 2 4 6 5 2 2" xfId="37573"/>
    <cellStyle name="Normal 3 2 4 6 5 3" xfId="37572"/>
    <cellStyle name="Normal 3 2 4 6 6" xfId="7432"/>
    <cellStyle name="Normal 3 2 4 6 6 2" xfId="37574"/>
    <cellStyle name="Normal 3 2 4 6 7" xfId="37559"/>
    <cellStyle name="Normal 3 2 4 7" xfId="7433"/>
    <cellStyle name="Normal 3 2 4 7 2" xfId="7434"/>
    <cellStyle name="Normal 3 2 4 7 2 2" xfId="7435"/>
    <cellStyle name="Normal 3 2 4 7 2 2 2" xfId="7436"/>
    <cellStyle name="Normal 3 2 4 7 2 2 2 2" xfId="37578"/>
    <cellStyle name="Normal 3 2 4 7 2 2 3" xfId="37577"/>
    <cellStyle name="Normal 3 2 4 7 2 3" xfId="7437"/>
    <cellStyle name="Normal 3 2 4 7 2 3 2" xfId="37579"/>
    <cellStyle name="Normal 3 2 4 7 2 4" xfId="37576"/>
    <cellStyle name="Normal 3 2 4 7 3" xfId="7438"/>
    <cellStyle name="Normal 3 2 4 7 3 2" xfId="7439"/>
    <cellStyle name="Normal 3 2 4 7 3 2 2" xfId="7440"/>
    <cellStyle name="Normal 3 2 4 7 3 2 2 2" xfId="37582"/>
    <cellStyle name="Normal 3 2 4 7 3 2 3" xfId="37581"/>
    <cellStyle name="Normal 3 2 4 7 3 3" xfId="7441"/>
    <cellStyle name="Normal 3 2 4 7 3 3 2" xfId="37583"/>
    <cellStyle name="Normal 3 2 4 7 3 4" xfId="37580"/>
    <cellStyle name="Normal 3 2 4 7 4" xfId="7442"/>
    <cellStyle name="Normal 3 2 4 7 4 2" xfId="7443"/>
    <cellStyle name="Normal 3 2 4 7 4 2 2" xfId="37585"/>
    <cellStyle name="Normal 3 2 4 7 4 3" xfId="37584"/>
    <cellStyle name="Normal 3 2 4 7 5" xfId="7444"/>
    <cellStyle name="Normal 3 2 4 7 5 2" xfId="37586"/>
    <cellStyle name="Normal 3 2 4 7 6" xfId="37575"/>
    <cellStyle name="Normal 3 2 4 8" xfId="7445"/>
    <cellStyle name="Normal 3 2 4 8 2" xfId="7446"/>
    <cellStyle name="Normal 3 2 4 8 2 2" xfId="7447"/>
    <cellStyle name="Normal 3 2 4 8 2 2 2" xfId="37589"/>
    <cellStyle name="Normal 3 2 4 8 2 3" xfId="37588"/>
    <cellStyle name="Normal 3 2 4 8 3" xfId="7448"/>
    <cellStyle name="Normal 3 2 4 8 3 2" xfId="37590"/>
    <cellStyle name="Normal 3 2 4 8 4" xfId="37587"/>
    <cellStyle name="Normal 3 2 4 9" xfId="7449"/>
    <cellStyle name="Normal 3 2 4 9 2" xfId="7450"/>
    <cellStyle name="Normal 3 2 4 9 2 2" xfId="7451"/>
    <cellStyle name="Normal 3 2 4 9 2 2 2" xfId="37593"/>
    <cellStyle name="Normal 3 2 4 9 2 3" xfId="37592"/>
    <cellStyle name="Normal 3 2 4 9 3" xfId="7452"/>
    <cellStyle name="Normal 3 2 4 9 3 2" xfId="37594"/>
    <cellStyle name="Normal 3 2 4 9 4" xfId="37591"/>
    <cellStyle name="Normal 3 2 5" xfId="7453"/>
    <cellStyle name="Normal 3 2 5 10" xfId="7454"/>
    <cellStyle name="Normal 3 2 5 10 2" xfId="7455"/>
    <cellStyle name="Normal 3 2 5 10 2 2" xfId="7456"/>
    <cellStyle name="Normal 3 2 5 10 2 2 2" xfId="37598"/>
    <cellStyle name="Normal 3 2 5 10 2 3" xfId="37597"/>
    <cellStyle name="Normal 3 2 5 10 3" xfId="7457"/>
    <cellStyle name="Normal 3 2 5 10 3 2" xfId="37599"/>
    <cellStyle name="Normal 3 2 5 10 4" xfId="37596"/>
    <cellStyle name="Normal 3 2 5 11" xfId="7458"/>
    <cellStyle name="Normal 3 2 5 11 2" xfId="7459"/>
    <cellStyle name="Normal 3 2 5 11 2 2" xfId="7460"/>
    <cellStyle name="Normal 3 2 5 11 2 2 2" xfId="37602"/>
    <cellStyle name="Normal 3 2 5 11 2 3" xfId="37601"/>
    <cellStyle name="Normal 3 2 5 11 3" xfId="7461"/>
    <cellStyle name="Normal 3 2 5 11 3 2" xfId="37603"/>
    <cellStyle name="Normal 3 2 5 11 4" xfId="37600"/>
    <cellStyle name="Normal 3 2 5 12" xfId="7462"/>
    <cellStyle name="Normal 3 2 5 12 2" xfId="7463"/>
    <cellStyle name="Normal 3 2 5 12 2 2" xfId="37605"/>
    <cellStyle name="Normal 3 2 5 12 3" xfId="37604"/>
    <cellStyle name="Normal 3 2 5 13" xfId="7464"/>
    <cellStyle name="Normal 3 2 5 13 2" xfId="37606"/>
    <cellStyle name="Normal 3 2 5 14" xfId="7465"/>
    <cellStyle name="Normal 3 2 5 14 2" xfId="37607"/>
    <cellStyle name="Normal 3 2 5 15" xfId="37595"/>
    <cellStyle name="Normal 3 2 5 2" xfId="7466"/>
    <cellStyle name="Normal 3 2 5 2 10" xfId="7467"/>
    <cellStyle name="Normal 3 2 5 2 10 2" xfId="7468"/>
    <cellStyle name="Normal 3 2 5 2 10 2 2" xfId="7469"/>
    <cellStyle name="Normal 3 2 5 2 10 2 2 2" xfId="37611"/>
    <cellStyle name="Normal 3 2 5 2 10 2 3" xfId="37610"/>
    <cellStyle name="Normal 3 2 5 2 10 3" xfId="7470"/>
    <cellStyle name="Normal 3 2 5 2 10 3 2" xfId="37612"/>
    <cellStyle name="Normal 3 2 5 2 10 4" xfId="37609"/>
    <cellStyle name="Normal 3 2 5 2 11" xfId="7471"/>
    <cellStyle name="Normal 3 2 5 2 11 2" xfId="7472"/>
    <cellStyle name="Normal 3 2 5 2 11 2 2" xfId="37614"/>
    <cellStyle name="Normal 3 2 5 2 11 3" xfId="37613"/>
    <cellStyle name="Normal 3 2 5 2 12" xfId="7473"/>
    <cellStyle name="Normal 3 2 5 2 12 2" xfId="37615"/>
    <cellStyle name="Normal 3 2 5 2 13" xfId="7474"/>
    <cellStyle name="Normal 3 2 5 2 13 2" xfId="37616"/>
    <cellStyle name="Normal 3 2 5 2 14" xfId="37608"/>
    <cellStyle name="Normal 3 2 5 2 2" xfId="7475"/>
    <cellStyle name="Normal 3 2 5 2 2 10" xfId="7476"/>
    <cellStyle name="Normal 3 2 5 2 2 10 2" xfId="7477"/>
    <cellStyle name="Normal 3 2 5 2 2 10 2 2" xfId="37619"/>
    <cellStyle name="Normal 3 2 5 2 2 10 3" xfId="37618"/>
    <cellStyle name="Normal 3 2 5 2 2 11" xfId="7478"/>
    <cellStyle name="Normal 3 2 5 2 2 11 2" xfId="37620"/>
    <cellStyle name="Normal 3 2 5 2 2 12" xfId="37617"/>
    <cellStyle name="Normal 3 2 5 2 2 2" xfId="7479"/>
    <cellStyle name="Normal 3 2 5 2 2 2 2" xfId="7480"/>
    <cellStyle name="Normal 3 2 5 2 2 2 2 2" xfId="7481"/>
    <cellStyle name="Normal 3 2 5 2 2 2 2 2 2" xfId="7482"/>
    <cellStyle name="Normal 3 2 5 2 2 2 2 2 2 2" xfId="37624"/>
    <cellStyle name="Normal 3 2 5 2 2 2 2 2 3" xfId="37623"/>
    <cellStyle name="Normal 3 2 5 2 2 2 2 3" xfId="7483"/>
    <cellStyle name="Normal 3 2 5 2 2 2 2 3 2" xfId="37625"/>
    <cellStyle name="Normal 3 2 5 2 2 2 2 4" xfId="37622"/>
    <cellStyle name="Normal 3 2 5 2 2 2 3" xfId="7484"/>
    <cellStyle name="Normal 3 2 5 2 2 2 3 2" xfId="7485"/>
    <cellStyle name="Normal 3 2 5 2 2 2 3 2 2" xfId="7486"/>
    <cellStyle name="Normal 3 2 5 2 2 2 3 2 2 2" xfId="37628"/>
    <cellStyle name="Normal 3 2 5 2 2 2 3 2 3" xfId="37627"/>
    <cellStyle name="Normal 3 2 5 2 2 2 3 3" xfId="7487"/>
    <cellStyle name="Normal 3 2 5 2 2 2 3 3 2" xfId="37629"/>
    <cellStyle name="Normal 3 2 5 2 2 2 3 4" xfId="37626"/>
    <cellStyle name="Normal 3 2 5 2 2 2 4" xfId="7488"/>
    <cellStyle name="Normal 3 2 5 2 2 2 4 2" xfId="7489"/>
    <cellStyle name="Normal 3 2 5 2 2 2 4 2 2" xfId="7490"/>
    <cellStyle name="Normal 3 2 5 2 2 2 4 2 2 2" xfId="37632"/>
    <cellStyle name="Normal 3 2 5 2 2 2 4 2 3" xfId="37631"/>
    <cellStyle name="Normal 3 2 5 2 2 2 4 3" xfId="7491"/>
    <cellStyle name="Normal 3 2 5 2 2 2 4 3 2" xfId="37633"/>
    <cellStyle name="Normal 3 2 5 2 2 2 4 4" xfId="37630"/>
    <cellStyle name="Normal 3 2 5 2 2 2 5" xfId="7492"/>
    <cellStyle name="Normal 3 2 5 2 2 2 5 2" xfId="7493"/>
    <cellStyle name="Normal 3 2 5 2 2 2 5 2 2" xfId="37635"/>
    <cellStyle name="Normal 3 2 5 2 2 2 5 3" xfId="37634"/>
    <cellStyle name="Normal 3 2 5 2 2 2 6" xfId="7494"/>
    <cellStyle name="Normal 3 2 5 2 2 2 6 2" xfId="37636"/>
    <cellStyle name="Normal 3 2 5 2 2 2 7" xfId="37621"/>
    <cellStyle name="Normal 3 2 5 2 2 3" xfId="7495"/>
    <cellStyle name="Normal 3 2 5 2 2 3 2" xfId="7496"/>
    <cellStyle name="Normal 3 2 5 2 2 3 2 2" xfId="7497"/>
    <cellStyle name="Normal 3 2 5 2 2 3 2 2 2" xfId="7498"/>
    <cellStyle name="Normal 3 2 5 2 2 3 2 2 2 2" xfId="37640"/>
    <cellStyle name="Normal 3 2 5 2 2 3 2 2 3" xfId="37639"/>
    <cellStyle name="Normal 3 2 5 2 2 3 2 3" xfId="7499"/>
    <cellStyle name="Normal 3 2 5 2 2 3 2 3 2" xfId="37641"/>
    <cellStyle name="Normal 3 2 5 2 2 3 2 4" xfId="37638"/>
    <cellStyle name="Normal 3 2 5 2 2 3 3" xfId="7500"/>
    <cellStyle name="Normal 3 2 5 2 2 3 3 2" xfId="7501"/>
    <cellStyle name="Normal 3 2 5 2 2 3 3 2 2" xfId="7502"/>
    <cellStyle name="Normal 3 2 5 2 2 3 3 2 2 2" xfId="37644"/>
    <cellStyle name="Normal 3 2 5 2 2 3 3 2 3" xfId="37643"/>
    <cellStyle name="Normal 3 2 5 2 2 3 3 3" xfId="7503"/>
    <cellStyle name="Normal 3 2 5 2 2 3 3 3 2" xfId="37645"/>
    <cellStyle name="Normal 3 2 5 2 2 3 3 4" xfId="37642"/>
    <cellStyle name="Normal 3 2 5 2 2 3 4" xfId="7504"/>
    <cellStyle name="Normal 3 2 5 2 2 3 4 2" xfId="7505"/>
    <cellStyle name="Normal 3 2 5 2 2 3 4 2 2" xfId="7506"/>
    <cellStyle name="Normal 3 2 5 2 2 3 4 2 2 2" xfId="37648"/>
    <cellStyle name="Normal 3 2 5 2 2 3 4 2 3" xfId="37647"/>
    <cellStyle name="Normal 3 2 5 2 2 3 4 3" xfId="7507"/>
    <cellStyle name="Normal 3 2 5 2 2 3 4 3 2" xfId="37649"/>
    <cellStyle name="Normal 3 2 5 2 2 3 4 4" xfId="37646"/>
    <cellStyle name="Normal 3 2 5 2 2 3 5" xfId="7508"/>
    <cellStyle name="Normal 3 2 5 2 2 3 5 2" xfId="7509"/>
    <cellStyle name="Normal 3 2 5 2 2 3 5 2 2" xfId="37651"/>
    <cellStyle name="Normal 3 2 5 2 2 3 5 3" xfId="37650"/>
    <cellStyle name="Normal 3 2 5 2 2 3 6" xfId="7510"/>
    <cellStyle name="Normal 3 2 5 2 2 3 6 2" xfId="37652"/>
    <cellStyle name="Normal 3 2 5 2 2 3 7" xfId="37637"/>
    <cellStyle name="Normal 3 2 5 2 2 4" xfId="7511"/>
    <cellStyle name="Normal 3 2 5 2 2 4 2" xfId="7512"/>
    <cellStyle name="Normal 3 2 5 2 2 4 2 2" xfId="7513"/>
    <cellStyle name="Normal 3 2 5 2 2 4 2 2 2" xfId="7514"/>
    <cellStyle name="Normal 3 2 5 2 2 4 2 2 2 2" xfId="37656"/>
    <cellStyle name="Normal 3 2 5 2 2 4 2 2 3" xfId="37655"/>
    <cellStyle name="Normal 3 2 5 2 2 4 2 3" xfId="7515"/>
    <cellStyle name="Normal 3 2 5 2 2 4 2 3 2" xfId="37657"/>
    <cellStyle name="Normal 3 2 5 2 2 4 2 4" xfId="37654"/>
    <cellStyle name="Normal 3 2 5 2 2 4 3" xfId="7516"/>
    <cellStyle name="Normal 3 2 5 2 2 4 3 2" xfId="7517"/>
    <cellStyle name="Normal 3 2 5 2 2 4 3 2 2" xfId="7518"/>
    <cellStyle name="Normal 3 2 5 2 2 4 3 2 2 2" xfId="37660"/>
    <cellStyle name="Normal 3 2 5 2 2 4 3 2 3" xfId="37659"/>
    <cellStyle name="Normal 3 2 5 2 2 4 3 3" xfId="7519"/>
    <cellStyle name="Normal 3 2 5 2 2 4 3 3 2" xfId="37661"/>
    <cellStyle name="Normal 3 2 5 2 2 4 3 4" xfId="37658"/>
    <cellStyle name="Normal 3 2 5 2 2 4 4" xfId="7520"/>
    <cellStyle name="Normal 3 2 5 2 2 4 4 2" xfId="7521"/>
    <cellStyle name="Normal 3 2 5 2 2 4 4 2 2" xfId="37663"/>
    <cellStyle name="Normal 3 2 5 2 2 4 4 3" xfId="37662"/>
    <cellStyle name="Normal 3 2 5 2 2 4 5" xfId="7522"/>
    <cellStyle name="Normal 3 2 5 2 2 4 5 2" xfId="37664"/>
    <cellStyle name="Normal 3 2 5 2 2 4 6" xfId="37653"/>
    <cellStyle name="Normal 3 2 5 2 2 5" xfId="7523"/>
    <cellStyle name="Normal 3 2 5 2 2 5 2" xfId="7524"/>
    <cellStyle name="Normal 3 2 5 2 2 5 2 2" xfId="7525"/>
    <cellStyle name="Normal 3 2 5 2 2 5 2 2 2" xfId="37667"/>
    <cellStyle name="Normal 3 2 5 2 2 5 2 3" xfId="37666"/>
    <cellStyle name="Normal 3 2 5 2 2 5 3" xfId="7526"/>
    <cellStyle name="Normal 3 2 5 2 2 5 3 2" xfId="37668"/>
    <cellStyle name="Normal 3 2 5 2 2 5 4" xfId="37665"/>
    <cellStyle name="Normal 3 2 5 2 2 6" xfId="7527"/>
    <cellStyle name="Normal 3 2 5 2 2 6 2" xfId="7528"/>
    <cellStyle name="Normal 3 2 5 2 2 6 2 2" xfId="7529"/>
    <cellStyle name="Normal 3 2 5 2 2 6 2 2 2" xfId="37671"/>
    <cellStyle name="Normal 3 2 5 2 2 6 2 3" xfId="37670"/>
    <cellStyle name="Normal 3 2 5 2 2 6 3" xfId="7530"/>
    <cellStyle name="Normal 3 2 5 2 2 6 3 2" xfId="37672"/>
    <cellStyle name="Normal 3 2 5 2 2 6 4" xfId="37669"/>
    <cellStyle name="Normal 3 2 5 2 2 7" xfId="7531"/>
    <cellStyle name="Normal 3 2 5 2 2 7 2" xfId="7532"/>
    <cellStyle name="Normal 3 2 5 2 2 7 2 2" xfId="7533"/>
    <cellStyle name="Normal 3 2 5 2 2 7 2 2 2" xfId="37675"/>
    <cellStyle name="Normal 3 2 5 2 2 7 2 3" xfId="37674"/>
    <cellStyle name="Normal 3 2 5 2 2 7 3" xfId="7534"/>
    <cellStyle name="Normal 3 2 5 2 2 7 3 2" xfId="37676"/>
    <cellStyle name="Normal 3 2 5 2 2 7 4" xfId="37673"/>
    <cellStyle name="Normal 3 2 5 2 2 8" xfId="7535"/>
    <cellStyle name="Normal 3 2 5 2 2 8 2" xfId="7536"/>
    <cellStyle name="Normal 3 2 5 2 2 8 2 2" xfId="7537"/>
    <cellStyle name="Normal 3 2 5 2 2 8 2 2 2" xfId="37679"/>
    <cellStyle name="Normal 3 2 5 2 2 8 2 3" xfId="37678"/>
    <cellStyle name="Normal 3 2 5 2 2 8 3" xfId="7538"/>
    <cellStyle name="Normal 3 2 5 2 2 8 3 2" xfId="37680"/>
    <cellStyle name="Normal 3 2 5 2 2 8 4" xfId="37677"/>
    <cellStyle name="Normal 3 2 5 2 2 9" xfId="7539"/>
    <cellStyle name="Normal 3 2 5 2 2 9 2" xfId="7540"/>
    <cellStyle name="Normal 3 2 5 2 2 9 2 2" xfId="7541"/>
    <cellStyle name="Normal 3 2 5 2 2 9 2 2 2" xfId="37683"/>
    <cellStyle name="Normal 3 2 5 2 2 9 2 3" xfId="37682"/>
    <cellStyle name="Normal 3 2 5 2 2 9 3" xfId="7542"/>
    <cellStyle name="Normal 3 2 5 2 2 9 3 2" xfId="37684"/>
    <cellStyle name="Normal 3 2 5 2 2 9 4" xfId="37681"/>
    <cellStyle name="Normal 3 2 5 2 3" xfId="7543"/>
    <cellStyle name="Normal 3 2 5 2 3 2" xfId="7544"/>
    <cellStyle name="Normal 3 2 5 2 3 2 2" xfId="7545"/>
    <cellStyle name="Normal 3 2 5 2 3 2 2 2" xfId="7546"/>
    <cellStyle name="Normal 3 2 5 2 3 2 2 2 2" xfId="37688"/>
    <cellStyle name="Normal 3 2 5 2 3 2 2 3" xfId="37687"/>
    <cellStyle name="Normal 3 2 5 2 3 2 3" xfId="7547"/>
    <cellStyle name="Normal 3 2 5 2 3 2 3 2" xfId="37689"/>
    <cellStyle name="Normal 3 2 5 2 3 2 4" xfId="37686"/>
    <cellStyle name="Normal 3 2 5 2 3 3" xfId="7548"/>
    <cellStyle name="Normal 3 2 5 2 3 3 2" xfId="7549"/>
    <cellStyle name="Normal 3 2 5 2 3 3 2 2" xfId="7550"/>
    <cellStyle name="Normal 3 2 5 2 3 3 2 2 2" xfId="37692"/>
    <cellStyle name="Normal 3 2 5 2 3 3 2 3" xfId="37691"/>
    <cellStyle name="Normal 3 2 5 2 3 3 3" xfId="7551"/>
    <cellStyle name="Normal 3 2 5 2 3 3 3 2" xfId="37693"/>
    <cellStyle name="Normal 3 2 5 2 3 3 4" xfId="37690"/>
    <cellStyle name="Normal 3 2 5 2 3 4" xfId="7552"/>
    <cellStyle name="Normal 3 2 5 2 3 4 2" xfId="7553"/>
    <cellStyle name="Normal 3 2 5 2 3 4 2 2" xfId="7554"/>
    <cellStyle name="Normal 3 2 5 2 3 4 2 2 2" xfId="37696"/>
    <cellStyle name="Normal 3 2 5 2 3 4 2 3" xfId="37695"/>
    <cellStyle name="Normal 3 2 5 2 3 4 3" xfId="7555"/>
    <cellStyle name="Normal 3 2 5 2 3 4 3 2" xfId="37697"/>
    <cellStyle name="Normal 3 2 5 2 3 4 4" xfId="37694"/>
    <cellStyle name="Normal 3 2 5 2 3 5" xfId="7556"/>
    <cellStyle name="Normal 3 2 5 2 3 5 2" xfId="7557"/>
    <cellStyle name="Normal 3 2 5 2 3 5 2 2" xfId="37699"/>
    <cellStyle name="Normal 3 2 5 2 3 5 3" xfId="37698"/>
    <cellStyle name="Normal 3 2 5 2 3 6" xfId="7558"/>
    <cellStyle name="Normal 3 2 5 2 3 6 2" xfId="37700"/>
    <cellStyle name="Normal 3 2 5 2 3 7" xfId="37685"/>
    <cellStyle name="Normal 3 2 5 2 4" xfId="7559"/>
    <cellStyle name="Normal 3 2 5 2 4 2" xfId="7560"/>
    <cellStyle name="Normal 3 2 5 2 4 2 2" xfId="7561"/>
    <cellStyle name="Normal 3 2 5 2 4 2 2 2" xfId="7562"/>
    <cellStyle name="Normal 3 2 5 2 4 2 2 2 2" xfId="37704"/>
    <cellStyle name="Normal 3 2 5 2 4 2 2 3" xfId="37703"/>
    <cellStyle name="Normal 3 2 5 2 4 2 3" xfId="7563"/>
    <cellStyle name="Normal 3 2 5 2 4 2 3 2" xfId="37705"/>
    <cellStyle name="Normal 3 2 5 2 4 2 4" xfId="37702"/>
    <cellStyle name="Normal 3 2 5 2 4 3" xfId="7564"/>
    <cellStyle name="Normal 3 2 5 2 4 3 2" xfId="7565"/>
    <cellStyle name="Normal 3 2 5 2 4 3 2 2" xfId="7566"/>
    <cellStyle name="Normal 3 2 5 2 4 3 2 2 2" xfId="37708"/>
    <cellStyle name="Normal 3 2 5 2 4 3 2 3" xfId="37707"/>
    <cellStyle name="Normal 3 2 5 2 4 3 3" xfId="7567"/>
    <cellStyle name="Normal 3 2 5 2 4 3 3 2" xfId="37709"/>
    <cellStyle name="Normal 3 2 5 2 4 3 4" xfId="37706"/>
    <cellStyle name="Normal 3 2 5 2 4 4" xfId="7568"/>
    <cellStyle name="Normal 3 2 5 2 4 4 2" xfId="7569"/>
    <cellStyle name="Normal 3 2 5 2 4 4 2 2" xfId="7570"/>
    <cellStyle name="Normal 3 2 5 2 4 4 2 2 2" xfId="37712"/>
    <cellStyle name="Normal 3 2 5 2 4 4 2 3" xfId="37711"/>
    <cellStyle name="Normal 3 2 5 2 4 4 3" xfId="7571"/>
    <cellStyle name="Normal 3 2 5 2 4 4 3 2" xfId="37713"/>
    <cellStyle name="Normal 3 2 5 2 4 4 4" xfId="37710"/>
    <cellStyle name="Normal 3 2 5 2 4 5" xfId="7572"/>
    <cellStyle name="Normal 3 2 5 2 4 5 2" xfId="7573"/>
    <cellStyle name="Normal 3 2 5 2 4 5 2 2" xfId="37715"/>
    <cellStyle name="Normal 3 2 5 2 4 5 3" xfId="37714"/>
    <cellStyle name="Normal 3 2 5 2 4 6" xfId="7574"/>
    <cellStyle name="Normal 3 2 5 2 4 6 2" xfId="37716"/>
    <cellStyle name="Normal 3 2 5 2 4 7" xfId="37701"/>
    <cellStyle name="Normal 3 2 5 2 5" xfId="7575"/>
    <cellStyle name="Normal 3 2 5 2 5 2" xfId="7576"/>
    <cellStyle name="Normal 3 2 5 2 5 2 2" xfId="7577"/>
    <cellStyle name="Normal 3 2 5 2 5 2 2 2" xfId="7578"/>
    <cellStyle name="Normal 3 2 5 2 5 2 2 2 2" xfId="37720"/>
    <cellStyle name="Normal 3 2 5 2 5 2 2 3" xfId="37719"/>
    <cellStyle name="Normal 3 2 5 2 5 2 3" xfId="7579"/>
    <cellStyle name="Normal 3 2 5 2 5 2 3 2" xfId="37721"/>
    <cellStyle name="Normal 3 2 5 2 5 2 4" xfId="37718"/>
    <cellStyle name="Normal 3 2 5 2 5 3" xfId="7580"/>
    <cellStyle name="Normal 3 2 5 2 5 3 2" xfId="7581"/>
    <cellStyle name="Normal 3 2 5 2 5 3 2 2" xfId="7582"/>
    <cellStyle name="Normal 3 2 5 2 5 3 2 2 2" xfId="37724"/>
    <cellStyle name="Normal 3 2 5 2 5 3 2 3" xfId="37723"/>
    <cellStyle name="Normal 3 2 5 2 5 3 3" xfId="7583"/>
    <cellStyle name="Normal 3 2 5 2 5 3 3 2" xfId="37725"/>
    <cellStyle name="Normal 3 2 5 2 5 3 4" xfId="37722"/>
    <cellStyle name="Normal 3 2 5 2 5 4" xfId="7584"/>
    <cellStyle name="Normal 3 2 5 2 5 4 2" xfId="7585"/>
    <cellStyle name="Normal 3 2 5 2 5 4 2 2" xfId="37727"/>
    <cellStyle name="Normal 3 2 5 2 5 4 3" xfId="37726"/>
    <cellStyle name="Normal 3 2 5 2 5 5" xfId="7586"/>
    <cellStyle name="Normal 3 2 5 2 5 5 2" xfId="37728"/>
    <cellStyle name="Normal 3 2 5 2 5 6" xfId="37717"/>
    <cellStyle name="Normal 3 2 5 2 6" xfId="7587"/>
    <cellStyle name="Normal 3 2 5 2 6 2" xfId="7588"/>
    <cellStyle name="Normal 3 2 5 2 6 2 2" xfId="7589"/>
    <cellStyle name="Normal 3 2 5 2 6 2 2 2" xfId="37731"/>
    <cellStyle name="Normal 3 2 5 2 6 2 3" xfId="37730"/>
    <cellStyle name="Normal 3 2 5 2 6 3" xfId="7590"/>
    <cellStyle name="Normal 3 2 5 2 6 3 2" xfId="37732"/>
    <cellStyle name="Normal 3 2 5 2 6 4" xfId="37729"/>
    <cellStyle name="Normal 3 2 5 2 7" xfId="7591"/>
    <cellStyle name="Normal 3 2 5 2 7 2" xfId="7592"/>
    <cellStyle name="Normal 3 2 5 2 7 2 2" xfId="7593"/>
    <cellStyle name="Normal 3 2 5 2 7 2 2 2" xfId="37735"/>
    <cellStyle name="Normal 3 2 5 2 7 2 3" xfId="37734"/>
    <cellStyle name="Normal 3 2 5 2 7 3" xfId="7594"/>
    <cellStyle name="Normal 3 2 5 2 7 3 2" xfId="37736"/>
    <cellStyle name="Normal 3 2 5 2 7 4" xfId="37733"/>
    <cellStyle name="Normal 3 2 5 2 8" xfId="7595"/>
    <cellStyle name="Normal 3 2 5 2 8 2" xfId="7596"/>
    <cellStyle name="Normal 3 2 5 2 8 2 2" xfId="7597"/>
    <cellStyle name="Normal 3 2 5 2 8 2 2 2" xfId="37739"/>
    <cellStyle name="Normal 3 2 5 2 8 2 3" xfId="37738"/>
    <cellStyle name="Normal 3 2 5 2 8 3" xfId="7598"/>
    <cellStyle name="Normal 3 2 5 2 8 3 2" xfId="37740"/>
    <cellStyle name="Normal 3 2 5 2 8 4" xfId="37737"/>
    <cellStyle name="Normal 3 2 5 2 9" xfId="7599"/>
    <cellStyle name="Normal 3 2 5 2 9 2" xfId="7600"/>
    <cellStyle name="Normal 3 2 5 2 9 2 2" xfId="7601"/>
    <cellStyle name="Normal 3 2 5 2 9 2 2 2" xfId="37743"/>
    <cellStyle name="Normal 3 2 5 2 9 2 3" xfId="37742"/>
    <cellStyle name="Normal 3 2 5 2 9 3" xfId="7602"/>
    <cellStyle name="Normal 3 2 5 2 9 3 2" xfId="37744"/>
    <cellStyle name="Normal 3 2 5 2 9 4" xfId="37741"/>
    <cellStyle name="Normal 3 2 5 3" xfId="7603"/>
    <cellStyle name="Normal 3 2 5 3 10" xfId="7604"/>
    <cellStyle name="Normal 3 2 5 3 10 2" xfId="7605"/>
    <cellStyle name="Normal 3 2 5 3 10 2 2" xfId="37747"/>
    <cellStyle name="Normal 3 2 5 3 10 3" xfId="37746"/>
    <cellStyle name="Normal 3 2 5 3 11" xfId="7606"/>
    <cellStyle name="Normal 3 2 5 3 11 2" xfId="37748"/>
    <cellStyle name="Normal 3 2 5 3 12" xfId="37745"/>
    <cellStyle name="Normal 3 2 5 3 2" xfId="7607"/>
    <cellStyle name="Normal 3 2 5 3 2 2" xfId="7608"/>
    <cellStyle name="Normal 3 2 5 3 2 2 2" xfId="7609"/>
    <cellStyle name="Normal 3 2 5 3 2 2 2 2" xfId="7610"/>
    <cellStyle name="Normal 3 2 5 3 2 2 2 2 2" xfId="37752"/>
    <cellStyle name="Normal 3 2 5 3 2 2 2 3" xfId="37751"/>
    <cellStyle name="Normal 3 2 5 3 2 2 3" xfId="7611"/>
    <cellStyle name="Normal 3 2 5 3 2 2 3 2" xfId="37753"/>
    <cellStyle name="Normal 3 2 5 3 2 2 4" xfId="37750"/>
    <cellStyle name="Normal 3 2 5 3 2 3" xfId="7612"/>
    <cellStyle name="Normal 3 2 5 3 2 3 2" xfId="7613"/>
    <cellStyle name="Normal 3 2 5 3 2 3 2 2" xfId="7614"/>
    <cellStyle name="Normal 3 2 5 3 2 3 2 2 2" xfId="37756"/>
    <cellStyle name="Normal 3 2 5 3 2 3 2 3" xfId="37755"/>
    <cellStyle name="Normal 3 2 5 3 2 3 3" xfId="7615"/>
    <cellStyle name="Normal 3 2 5 3 2 3 3 2" xfId="37757"/>
    <cellStyle name="Normal 3 2 5 3 2 3 4" xfId="37754"/>
    <cellStyle name="Normal 3 2 5 3 2 4" xfId="7616"/>
    <cellStyle name="Normal 3 2 5 3 2 4 2" xfId="7617"/>
    <cellStyle name="Normal 3 2 5 3 2 4 2 2" xfId="7618"/>
    <cellStyle name="Normal 3 2 5 3 2 4 2 2 2" xfId="37760"/>
    <cellStyle name="Normal 3 2 5 3 2 4 2 3" xfId="37759"/>
    <cellStyle name="Normal 3 2 5 3 2 4 3" xfId="7619"/>
    <cellStyle name="Normal 3 2 5 3 2 4 3 2" xfId="37761"/>
    <cellStyle name="Normal 3 2 5 3 2 4 4" xfId="37758"/>
    <cellStyle name="Normal 3 2 5 3 2 5" xfId="7620"/>
    <cellStyle name="Normal 3 2 5 3 2 5 2" xfId="7621"/>
    <cellStyle name="Normal 3 2 5 3 2 5 2 2" xfId="37763"/>
    <cellStyle name="Normal 3 2 5 3 2 5 3" xfId="37762"/>
    <cellStyle name="Normal 3 2 5 3 2 6" xfId="7622"/>
    <cellStyle name="Normal 3 2 5 3 2 6 2" xfId="37764"/>
    <cellStyle name="Normal 3 2 5 3 2 7" xfId="37749"/>
    <cellStyle name="Normal 3 2 5 3 3" xfId="7623"/>
    <cellStyle name="Normal 3 2 5 3 3 2" xfId="7624"/>
    <cellStyle name="Normal 3 2 5 3 3 2 2" xfId="7625"/>
    <cellStyle name="Normal 3 2 5 3 3 2 2 2" xfId="7626"/>
    <cellStyle name="Normal 3 2 5 3 3 2 2 2 2" xfId="37768"/>
    <cellStyle name="Normal 3 2 5 3 3 2 2 3" xfId="37767"/>
    <cellStyle name="Normal 3 2 5 3 3 2 3" xfId="7627"/>
    <cellStyle name="Normal 3 2 5 3 3 2 3 2" xfId="37769"/>
    <cellStyle name="Normal 3 2 5 3 3 2 4" xfId="37766"/>
    <cellStyle name="Normal 3 2 5 3 3 3" xfId="7628"/>
    <cellStyle name="Normal 3 2 5 3 3 3 2" xfId="7629"/>
    <cellStyle name="Normal 3 2 5 3 3 3 2 2" xfId="7630"/>
    <cellStyle name="Normal 3 2 5 3 3 3 2 2 2" xfId="37772"/>
    <cellStyle name="Normal 3 2 5 3 3 3 2 3" xfId="37771"/>
    <cellStyle name="Normal 3 2 5 3 3 3 3" xfId="7631"/>
    <cellStyle name="Normal 3 2 5 3 3 3 3 2" xfId="37773"/>
    <cellStyle name="Normal 3 2 5 3 3 3 4" xfId="37770"/>
    <cellStyle name="Normal 3 2 5 3 3 4" xfId="7632"/>
    <cellStyle name="Normal 3 2 5 3 3 4 2" xfId="7633"/>
    <cellStyle name="Normal 3 2 5 3 3 4 2 2" xfId="7634"/>
    <cellStyle name="Normal 3 2 5 3 3 4 2 2 2" xfId="37776"/>
    <cellStyle name="Normal 3 2 5 3 3 4 2 3" xfId="37775"/>
    <cellStyle name="Normal 3 2 5 3 3 4 3" xfId="7635"/>
    <cellStyle name="Normal 3 2 5 3 3 4 3 2" xfId="37777"/>
    <cellStyle name="Normal 3 2 5 3 3 4 4" xfId="37774"/>
    <cellStyle name="Normal 3 2 5 3 3 5" xfId="7636"/>
    <cellStyle name="Normal 3 2 5 3 3 5 2" xfId="7637"/>
    <cellStyle name="Normal 3 2 5 3 3 5 2 2" xfId="37779"/>
    <cellStyle name="Normal 3 2 5 3 3 5 3" xfId="37778"/>
    <cellStyle name="Normal 3 2 5 3 3 6" xfId="7638"/>
    <cellStyle name="Normal 3 2 5 3 3 6 2" xfId="37780"/>
    <cellStyle name="Normal 3 2 5 3 3 7" xfId="37765"/>
    <cellStyle name="Normal 3 2 5 3 4" xfId="7639"/>
    <cellStyle name="Normal 3 2 5 3 4 2" xfId="7640"/>
    <cellStyle name="Normal 3 2 5 3 4 2 2" xfId="7641"/>
    <cellStyle name="Normal 3 2 5 3 4 2 2 2" xfId="7642"/>
    <cellStyle name="Normal 3 2 5 3 4 2 2 2 2" xfId="37784"/>
    <cellStyle name="Normal 3 2 5 3 4 2 2 3" xfId="37783"/>
    <cellStyle name="Normal 3 2 5 3 4 2 3" xfId="7643"/>
    <cellStyle name="Normal 3 2 5 3 4 2 3 2" xfId="37785"/>
    <cellStyle name="Normal 3 2 5 3 4 2 4" xfId="37782"/>
    <cellStyle name="Normal 3 2 5 3 4 3" xfId="7644"/>
    <cellStyle name="Normal 3 2 5 3 4 3 2" xfId="7645"/>
    <cellStyle name="Normal 3 2 5 3 4 3 2 2" xfId="7646"/>
    <cellStyle name="Normal 3 2 5 3 4 3 2 2 2" xfId="37788"/>
    <cellStyle name="Normal 3 2 5 3 4 3 2 3" xfId="37787"/>
    <cellStyle name="Normal 3 2 5 3 4 3 3" xfId="7647"/>
    <cellStyle name="Normal 3 2 5 3 4 3 3 2" xfId="37789"/>
    <cellStyle name="Normal 3 2 5 3 4 3 4" xfId="37786"/>
    <cellStyle name="Normal 3 2 5 3 4 4" xfId="7648"/>
    <cellStyle name="Normal 3 2 5 3 4 4 2" xfId="7649"/>
    <cellStyle name="Normal 3 2 5 3 4 4 2 2" xfId="37791"/>
    <cellStyle name="Normal 3 2 5 3 4 4 3" xfId="37790"/>
    <cellStyle name="Normal 3 2 5 3 4 5" xfId="7650"/>
    <cellStyle name="Normal 3 2 5 3 4 5 2" xfId="37792"/>
    <cellStyle name="Normal 3 2 5 3 4 6" xfId="37781"/>
    <cellStyle name="Normal 3 2 5 3 5" xfId="7651"/>
    <cellStyle name="Normal 3 2 5 3 5 2" xfId="7652"/>
    <cellStyle name="Normal 3 2 5 3 5 2 2" xfId="7653"/>
    <cellStyle name="Normal 3 2 5 3 5 2 2 2" xfId="37795"/>
    <cellStyle name="Normal 3 2 5 3 5 2 3" xfId="37794"/>
    <cellStyle name="Normal 3 2 5 3 5 3" xfId="7654"/>
    <cellStyle name="Normal 3 2 5 3 5 3 2" xfId="37796"/>
    <cellStyle name="Normal 3 2 5 3 5 4" xfId="37793"/>
    <cellStyle name="Normal 3 2 5 3 6" xfId="7655"/>
    <cellStyle name="Normal 3 2 5 3 6 2" xfId="7656"/>
    <cellStyle name="Normal 3 2 5 3 6 2 2" xfId="7657"/>
    <cellStyle name="Normal 3 2 5 3 6 2 2 2" xfId="37799"/>
    <cellStyle name="Normal 3 2 5 3 6 2 3" xfId="37798"/>
    <cellStyle name="Normal 3 2 5 3 6 3" xfId="7658"/>
    <cellStyle name="Normal 3 2 5 3 6 3 2" xfId="37800"/>
    <cellStyle name="Normal 3 2 5 3 6 4" xfId="37797"/>
    <cellStyle name="Normal 3 2 5 3 7" xfId="7659"/>
    <cellStyle name="Normal 3 2 5 3 7 2" xfId="7660"/>
    <cellStyle name="Normal 3 2 5 3 7 2 2" xfId="7661"/>
    <cellStyle name="Normal 3 2 5 3 7 2 2 2" xfId="37803"/>
    <cellStyle name="Normal 3 2 5 3 7 2 3" xfId="37802"/>
    <cellStyle name="Normal 3 2 5 3 7 3" xfId="7662"/>
    <cellStyle name="Normal 3 2 5 3 7 3 2" xfId="37804"/>
    <cellStyle name="Normal 3 2 5 3 7 4" xfId="37801"/>
    <cellStyle name="Normal 3 2 5 3 8" xfId="7663"/>
    <cellStyle name="Normal 3 2 5 3 8 2" xfId="7664"/>
    <cellStyle name="Normal 3 2 5 3 8 2 2" xfId="7665"/>
    <cellStyle name="Normal 3 2 5 3 8 2 2 2" xfId="37807"/>
    <cellStyle name="Normal 3 2 5 3 8 2 3" xfId="37806"/>
    <cellStyle name="Normal 3 2 5 3 8 3" xfId="7666"/>
    <cellStyle name="Normal 3 2 5 3 8 3 2" xfId="37808"/>
    <cellStyle name="Normal 3 2 5 3 8 4" xfId="37805"/>
    <cellStyle name="Normal 3 2 5 3 9" xfId="7667"/>
    <cellStyle name="Normal 3 2 5 3 9 2" xfId="7668"/>
    <cellStyle name="Normal 3 2 5 3 9 2 2" xfId="7669"/>
    <cellStyle name="Normal 3 2 5 3 9 2 2 2" xfId="37811"/>
    <cellStyle name="Normal 3 2 5 3 9 2 3" xfId="37810"/>
    <cellStyle name="Normal 3 2 5 3 9 3" xfId="7670"/>
    <cellStyle name="Normal 3 2 5 3 9 3 2" xfId="37812"/>
    <cellStyle name="Normal 3 2 5 3 9 4" xfId="37809"/>
    <cellStyle name="Normal 3 2 5 4" xfId="7671"/>
    <cellStyle name="Normal 3 2 5 4 2" xfId="7672"/>
    <cellStyle name="Normal 3 2 5 4 2 2" xfId="7673"/>
    <cellStyle name="Normal 3 2 5 4 2 2 2" xfId="7674"/>
    <cellStyle name="Normal 3 2 5 4 2 2 2 2" xfId="37816"/>
    <cellStyle name="Normal 3 2 5 4 2 2 3" xfId="37815"/>
    <cellStyle name="Normal 3 2 5 4 2 3" xfId="7675"/>
    <cellStyle name="Normal 3 2 5 4 2 3 2" xfId="37817"/>
    <cellStyle name="Normal 3 2 5 4 2 4" xfId="37814"/>
    <cellStyle name="Normal 3 2 5 4 3" xfId="7676"/>
    <cellStyle name="Normal 3 2 5 4 3 2" xfId="7677"/>
    <cellStyle name="Normal 3 2 5 4 3 2 2" xfId="7678"/>
    <cellStyle name="Normal 3 2 5 4 3 2 2 2" xfId="37820"/>
    <cellStyle name="Normal 3 2 5 4 3 2 3" xfId="37819"/>
    <cellStyle name="Normal 3 2 5 4 3 3" xfId="7679"/>
    <cellStyle name="Normal 3 2 5 4 3 3 2" xfId="37821"/>
    <cellStyle name="Normal 3 2 5 4 3 4" xfId="37818"/>
    <cellStyle name="Normal 3 2 5 4 4" xfId="7680"/>
    <cellStyle name="Normal 3 2 5 4 4 2" xfId="7681"/>
    <cellStyle name="Normal 3 2 5 4 4 2 2" xfId="7682"/>
    <cellStyle name="Normal 3 2 5 4 4 2 2 2" xfId="37824"/>
    <cellStyle name="Normal 3 2 5 4 4 2 3" xfId="37823"/>
    <cellStyle name="Normal 3 2 5 4 4 3" xfId="7683"/>
    <cellStyle name="Normal 3 2 5 4 4 3 2" xfId="37825"/>
    <cellStyle name="Normal 3 2 5 4 4 4" xfId="37822"/>
    <cellStyle name="Normal 3 2 5 4 5" xfId="7684"/>
    <cellStyle name="Normal 3 2 5 4 5 2" xfId="7685"/>
    <cellStyle name="Normal 3 2 5 4 5 2 2" xfId="37827"/>
    <cellStyle name="Normal 3 2 5 4 5 3" xfId="37826"/>
    <cellStyle name="Normal 3 2 5 4 6" xfId="7686"/>
    <cellStyle name="Normal 3 2 5 4 6 2" xfId="37828"/>
    <cellStyle name="Normal 3 2 5 4 7" xfId="37813"/>
    <cellStyle name="Normal 3 2 5 5" xfId="7687"/>
    <cellStyle name="Normal 3 2 5 5 2" xfId="7688"/>
    <cellStyle name="Normal 3 2 5 5 2 2" xfId="7689"/>
    <cellStyle name="Normal 3 2 5 5 2 2 2" xfId="7690"/>
    <cellStyle name="Normal 3 2 5 5 2 2 2 2" xfId="37832"/>
    <cellStyle name="Normal 3 2 5 5 2 2 3" xfId="37831"/>
    <cellStyle name="Normal 3 2 5 5 2 3" xfId="7691"/>
    <cellStyle name="Normal 3 2 5 5 2 3 2" xfId="37833"/>
    <cellStyle name="Normal 3 2 5 5 2 4" xfId="37830"/>
    <cellStyle name="Normal 3 2 5 5 3" xfId="7692"/>
    <cellStyle name="Normal 3 2 5 5 3 2" xfId="7693"/>
    <cellStyle name="Normal 3 2 5 5 3 2 2" xfId="7694"/>
    <cellStyle name="Normal 3 2 5 5 3 2 2 2" xfId="37836"/>
    <cellStyle name="Normal 3 2 5 5 3 2 3" xfId="37835"/>
    <cellStyle name="Normal 3 2 5 5 3 3" xfId="7695"/>
    <cellStyle name="Normal 3 2 5 5 3 3 2" xfId="37837"/>
    <cellStyle name="Normal 3 2 5 5 3 4" xfId="37834"/>
    <cellStyle name="Normal 3 2 5 5 4" xfId="7696"/>
    <cellStyle name="Normal 3 2 5 5 4 2" xfId="7697"/>
    <cellStyle name="Normal 3 2 5 5 4 2 2" xfId="7698"/>
    <cellStyle name="Normal 3 2 5 5 4 2 2 2" xfId="37840"/>
    <cellStyle name="Normal 3 2 5 5 4 2 3" xfId="37839"/>
    <cellStyle name="Normal 3 2 5 5 4 3" xfId="7699"/>
    <cellStyle name="Normal 3 2 5 5 4 3 2" xfId="37841"/>
    <cellStyle name="Normal 3 2 5 5 4 4" xfId="37838"/>
    <cellStyle name="Normal 3 2 5 5 5" xfId="7700"/>
    <cellStyle name="Normal 3 2 5 5 5 2" xfId="7701"/>
    <cellStyle name="Normal 3 2 5 5 5 2 2" xfId="37843"/>
    <cellStyle name="Normal 3 2 5 5 5 3" xfId="37842"/>
    <cellStyle name="Normal 3 2 5 5 6" xfId="7702"/>
    <cellStyle name="Normal 3 2 5 5 6 2" xfId="37844"/>
    <cellStyle name="Normal 3 2 5 5 7" xfId="37829"/>
    <cellStyle name="Normal 3 2 5 6" xfId="7703"/>
    <cellStyle name="Normal 3 2 5 6 2" xfId="7704"/>
    <cellStyle name="Normal 3 2 5 6 2 2" xfId="7705"/>
    <cellStyle name="Normal 3 2 5 6 2 2 2" xfId="7706"/>
    <cellStyle name="Normal 3 2 5 6 2 2 2 2" xfId="37848"/>
    <cellStyle name="Normal 3 2 5 6 2 2 3" xfId="37847"/>
    <cellStyle name="Normal 3 2 5 6 2 3" xfId="7707"/>
    <cellStyle name="Normal 3 2 5 6 2 3 2" xfId="37849"/>
    <cellStyle name="Normal 3 2 5 6 2 4" xfId="37846"/>
    <cellStyle name="Normal 3 2 5 6 3" xfId="7708"/>
    <cellStyle name="Normal 3 2 5 6 3 2" xfId="7709"/>
    <cellStyle name="Normal 3 2 5 6 3 2 2" xfId="7710"/>
    <cellStyle name="Normal 3 2 5 6 3 2 2 2" xfId="37852"/>
    <cellStyle name="Normal 3 2 5 6 3 2 3" xfId="37851"/>
    <cellStyle name="Normal 3 2 5 6 3 3" xfId="7711"/>
    <cellStyle name="Normal 3 2 5 6 3 3 2" xfId="37853"/>
    <cellStyle name="Normal 3 2 5 6 3 4" xfId="37850"/>
    <cellStyle name="Normal 3 2 5 6 4" xfId="7712"/>
    <cellStyle name="Normal 3 2 5 6 4 2" xfId="7713"/>
    <cellStyle name="Normal 3 2 5 6 4 2 2" xfId="37855"/>
    <cellStyle name="Normal 3 2 5 6 4 3" xfId="37854"/>
    <cellStyle name="Normal 3 2 5 6 5" xfId="7714"/>
    <cellStyle name="Normal 3 2 5 6 5 2" xfId="37856"/>
    <cellStyle name="Normal 3 2 5 6 6" xfId="37845"/>
    <cellStyle name="Normal 3 2 5 7" xfId="7715"/>
    <cellStyle name="Normal 3 2 5 7 2" xfId="7716"/>
    <cellStyle name="Normal 3 2 5 7 2 2" xfId="7717"/>
    <cellStyle name="Normal 3 2 5 7 2 2 2" xfId="37859"/>
    <cellStyle name="Normal 3 2 5 7 2 3" xfId="37858"/>
    <cellStyle name="Normal 3 2 5 7 3" xfId="7718"/>
    <cellStyle name="Normal 3 2 5 7 3 2" xfId="37860"/>
    <cellStyle name="Normal 3 2 5 7 4" xfId="37857"/>
    <cellStyle name="Normal 3 2 5 8" xfId="7719"/>
    <cellStyle name="Normal 3 2 5 8 2" xfId="7720"/>
    <cellStyle name="Normal 3 2 5 8 2 2" xfId="7721"/>
    <cellStyle name="Normal 3 2 5 8 2 2 2" xfId="37863"/>
    <cellStyle name="Normal 3 2 5 8 2 3" xfId="37862"/>
    <cellStyle name="Normal 3 2 5 8 3" xfId="7722"/>
    <cellStyle name="Normal 3 2 5 8 3 2" xfId="37864"/>
    <cellStyle name="Normal 3 2 5 8 4" xfId="37861"/>
    <cellStyle name="Normal 3 2 5 9" xfId="7723"/>
    <cellStyle name="Normal 3 2 5 9 2" xfId="7724"/>
    <cellStyle name="Normal 3 2 5 9 2 2" xfId="7725"/>
    <cellStyle name="Normal 3 2 5 9 2 2 2" xfId="37867"/>
    <cellStyle name="Normal 3 2 5 9 2 3" xfId="37866"/>
    <cellStyle name="Normal 3 2 5 9 3" xfId="7726"/>
    <cellStyle name="Normal 3 2 5 9 3 2" xfId="37868"/>
    <cellStyle name="Normal 3 2 5 9 4" xfId="37865"/>
    <cellStyle name="Normal 3 2 6" xfId="7727"/>
    <cellStyle name="Normal 3 2 6 10" xfId="7728"/>
    <cellStyle name="Normal 3 2 6 10 2" xfId="7729"/>
    <cellStyle name="Normal 3 2 6 10 2 2" xfId="7730"/>
    <cellStyle name="Normal 3 2 6 10 2 2 2" xfId="37872"/>
    <cellStyle name="Normal 3 2 6 10 2 3" xfId="37871"/>
    <cellStyle name="Normal 3 2 6 10 3" xfId="7731"/>
    <cellStyle name="Normal 3 2 6 10 3 2" xfId="37873"/>
    <cellStyle name="Normal 3 2 6 10 4" xfId="37870"/>
    <cellStyle name="Normal 3 2 6 11" xfId="7732"/>
    <cellStyle name="Normal 3 2 6 11 2" xfId="7733"/>
    <cellStyle name="Normal 3 2 6 11 2 2" xfId="37875"/>
    <cellStyle name="Normal 3 2 6 11 3" xfId="37874"/>
    <cellStyle name="Normal 3 2 6 12" xfId="7734"/>
    <cellStyle name="Normal 3 2 6 12 2" xfId="37876"/>
    <cellStyle name="Normal 3 2 6 13" xfId="7735"/>
    <cellStyle name="Normal 3 2 6 13 2" xfId="37877"/>
    <cellStyle name="Normal 3 2 6 14" xfId="37869"/>
    <cellStyle name="Normal 3 2 6 2" xfId="7736"/>
    <cellStyle name="Normal 3 2 6 2 10" xfId="7737"/>
    <cellStyle name="Normal 3 2 6 2 10 2" xfId="7738"/>
    <cellStyle name="Normal 3 2 6 2 10 2 2" xfId="37880"/>
    <cellStyle name="Normal 3 2 6 2 10 3" xfId="37879"/>
    <cellStyle name="Normal 3 2 6 2 11" xfId="7739"/>
    <cellStyle name="Normal 3 2 6 2 11 2" xfId="37881"/>
    <cellStyle name="Normal 3 2 6 2 12" xfId="37878"/>
    <cellStyle name="Normal 3 2 6 2 2" xfId="7740"/>
    <cellStyle name="Normal 3 2 6 2 2 2" xfId="7741"/>
    <cellStyle name="Normal 3 2 6 2 2 2 2" xfId="7742"/>
    <cellStyle name="Normal 3 2 6 2 2 2 2 2" xfId="7743"/>
    <cellStyle name="Normal 3 2 6 2 2 2 2 2 2" xfId="37885"/>
    <cellStyle name="Normal 3 2 6 2 2 2 2 3" xfId="37884"/>
    <cellStyle name="Normal 3 2 6 2 2 2 3" xfId="7744"/>
    <cellStyle name="Normal 3 2 6 2 2 2 3 2" xfId="37886"/>
    <cellStyle name="Normal 3 2 6 2 2 2 4" xfId="37883"/>
    <cellStyle name="Normal 3 2 6 2 2 3" xfId="7745"/>
    <cellStyle name="Normal 3 2 6 2 2 3 2" xfId="7746"/>
    <cellStyle name="Normal 3 2 6 2 2 3 2 2" xfId="7747"/>
    <cellStyle name="Normal 3 2 6 2 2 3 2 2 2" xfId="37889"/>
    <cellStyle name="Normal 3 2 6 2 2 3 2 3" xfId="37888"/>
    <cellStyle name="Normal 3 2 6 2 2 3 3" xfId="7748"/>
    <cellStyle name="Normal 3 2 6 2 2 3 3 2" xfId="37890"/>
    <cellStyle name="Normal 3 2 6 2 2 3 4" xfId="37887"/>
    <cellStyle name="Normal 3 2 6 2 2 4" xfId="7749"/>
    <cellStyle name="Normal 3 2 6 2 2 4 2" xfId="7750"/>
    <cellStyle name="Normal 3 2 6 2 2 4 2 2" xfId="7751"/>
    <cellStyle name="Normal 3 2 6 2 2 4 2 2 2" xfId="37893"/>
    <cellStyle name="Normal 3 2 6 2 2 4 2 3" xfId="37892"/>
    <cellStyle name="Normal 3 2 6 2 2 4 3" xfId="7752"/>
    <cellStyle name="Normal 3 2 6 2 2 4 3 2" xfId="37894"/>
    <cellStyle name="Normal 3 2 6 2 2 4 4" xfId="37891"/>
    <cellStyle name="Normal 3 2 6 2 2 5" xfId="7753"/>
    <cellStyle name="Normal 3 2 6 2 2 5 2" xfId="7754"/>
    <cellStyle name="Normal 3 2 6 2 2 5 2 2" xfId="37896"/>
    <cellStyle name="Normal 3 2 6 2 2 5 3" xfId="37895"/>
    <cellStyle name="Normal 3 2 6 2 2 6" xfId="7755"/>
    <cellStyle name="Normal 3 2 6 2 2 6 2" xfId="37897"/>
    <cellStyle name="Normal 3 2 6 2 2 7" xfId="37882"/>
    <cellStyle name="Normal 3 2 6 2 3" xfId="7756"/>
    <cellStyle name="Normal 3 2 6 2 3 2" xfId="7757"/>
    <cellStyle name="Normal 3 2 6 2 3 2 2" xfId="7758"/>
    <cellStyle name="Normal 3 2 6 2 3 2 2 2" xfId="7759"/>
    <cellStyle name="Normal 3 2 6 2 3 2 2 2 2" xfId="37901"/>
    <cellStyle name="Normal 3 2 6 2 3 2 2 3" xfId="37900"/>
    <cellStyle name="Normal 3 2 6 2 3 2 3" xfId="7760"/>
    <cellStyle name="Normal 3 2 6 2 3 2 3 2" xfId="37902"/>
    <cellStyle name="Normal 3 2 6 2 3 2 4" xfId="37899"/>
    <cellStyle name="Normal 3 2 6 2 3 3" xfId="7761"/>
    <cellStyle name="Normal 3 2 6 2 3 3 2" xfId="7762"/>
    <cellStyle name="Normal 3 2 6 2 3 3 2 2" xfId="7763"/>
    <cellStyle name="Normal 3 2 6 2 3 3 2 2 2" xfId="37905"/>
    <cellStyle name="Normal 3 2 6 2 3 3 2 3" xfId="37904"/>
    <cellStyle name="Normal 3 2 6 2 3 3 3" xfId="7764"/>
    <cellStyle name="Normal 3 2 6 2 3 3 3 2" xfId="37906"/>
    <cellStyle name="Normal 3 2 6 2 3 3 4" xfId="37903"/>
    <cellStyle name="Normal 3 2 6 2 3 4" xfId="7765"/>
    <cellStyle name="Normal 3 2 6 2 3 4 2" xfId="7766"/>
    <cellStyle name="Normal 3 2 6 2 3 4 2 2" xfId="7767"/>
    <cellStyle name="Normal 3 2 6 2 3 4 2 2 2" xfId="37909"/>
    <cellStyle name="Normal 3 2 6 2 3 4 2 3" xfId="37908"/>
    <cellStyle name="Normal 3 2 6 2 3 4 3" xfId="7768"/>
    <cellStyle name="Normal 3 2 6 2 3 4 3 2" xfId="37910"/>
    <cellStyle name="Normal 3 2 6 2 3 4 4" xfId="37907"/>
    <cellStyle name="Normal 3 2 6 2 3 5" xfId="7769"/>
    <cellStyle name="Normal 3 2 6 2 3 5 2" xfId="7770"/>
    <cellStyle name="Normal 3 2 6 2 3 5 2 2" xfId="37912"/>
    <cellStyle name="Normal 3 2 6 2 3 5 3" xfId="37911"/>
    <cellStyle name="Normal 3 2 6 2 3 6" xfId="7771"/>
    <cellStyle name="Normal 3 2 6 2 3 6 2" xfId="37913"/>
    <cellStyle name="Normal 3 2 6 2 3 7" xfId="37898"/>
    <cellStyle name="Normal 3 2 6 2 4" xfId="7772"/>
    <cellStyle name="Normal 3 2 6 2 4 2" xfId="7773"/>
    <cellStyle name="Normal 3 2 6 2 4 2 2" xfId="7774"/>
    <cellStyle name="Normal 3 2 6 2 4 2 2 2" xfId="7775"/>
    <cellStyle name="Normal 3 2 6 2 4 2 2 2 2" xfId="37917"/>
    <cellStyle name="Normal 3 2 6 2 4 2 2 3" xfId="37916"/>
    <cellStyle name="Normal 3 2 6 2 4 2 3" xfId="7776"/>
    <cellStyle name="Normal 3 2 6 2 4 2 3 2" xfId="37918"/>
    <cellStyle name="Normal 3 2 6 2 4 2 4" xfId="37915"/>
    <cellStyle name="Normal 3 2 6 2 4 3" xfId="7777"/>
    <cellStyle name="Normal 3 2 6 2 4 3 2" xfId="7778"/>
    <cellStyle name="Normal 3 2 6 2 4 3 2 2" xfId="7779"/>
    <cellStyle name="Normal 3 2 6 2 4 3 2 2 2" xfId="37921"/>
    <cellStyle name="Normal 3 2 6 2 4 3 2 3" xfId="37920"/>
    <cellStyle name="Normal 3 2 6 2 4 3 3" xfId="7780"/>
    <cellStyle name="Normal 3 2 6 2 4 3 3 2" xfId="37922"/>
    <cellStyle name="Normal 3 2 6 2 4 3 4" xfId="37919"/>
    <cellStyle name="Normal 3 2 6 2 4 4" xfId="7781"/>
    <cellStyle name="Normal 3 2 6 2 4 4 2" xfId="7782"/>
    <cellStyle name="Normal 3 2 6 2 4 4 2 2" xfId="37924"/>
    <cellStyle name="Normal 3 2 6 2 4 4 3" xfId="37923"/>
    <cellStyle name="Normal 3 2 6 2 4 5" xfId="7783"/>
    <cellStyle name="Normal 3 2 6 2 4 5 2" xfId="37925"/>
    <cellStyle name="Normal 3 2 6 2 4 6" xfId="37914"/>
    <cellStyle name="Normal 3 2 6 2 5" xfId="7784"/>
    <cellStyle name="Normal 3 2 6 2 5 2" xfId="7785"/>
    <cellStyle name="Normal 3 2 6 2 5 2 2" xfId="7786"/>
    <cellStyle name="Normal 3 2 6 2 5 2 2 2" xfId="37928"/>
    <cellStyle name="Normal 3 2 6 2 5 2 3" xfId="37927"/>
    <cellStyle name="Normal 3 2 6 2 5 3" xfId="7787"/>
    <cellStyle name="Normal 3 2 6 2 5 3 2" xfId="37929"/>
    <cellStyle name="Normal 3 2 6 2 5 4" xfId="37926"/>
    <cellStyle name="Normal 3 2 6 2 6" xfId="7788"/>
    <cellStyle name="Normal 3 2 6 2 6 2" xfId="7789"/>
    <cellStyle name="Normal 3 2 6 2 6 2 2" xfId="7790"/>
    <cellStyle name="Normal 3 2 6 2 6 2 2 2" xfId="37932"/>
    <cellStyle name="Normal 3 2 6 2 6 2 3" xfId="37931"/>
    <cellStyle name="Normal 3 2 6 2 6 3" xfId="7791"/>
    <cellStyle name="Normal 3 2 6 2 6 3 2" xfId="37933"/>
    <cellStyle name="Normal 3 2 6 2 6 4" xfId="37930"/>
    <cellStyle name="Normal 3 2 6 2 7" xfId="7792"/>
    <cellStyle name="Normal 3 2 6 2 7 2" xfId="7793"/>
    <cellStyle name="Normal 3 2 6 2 7 2 2" xfId="7794"/>
    <cellStyle name="Normal 3 2 6 2 7 2 2 2" xfId="37936"/>
    <cellStyle name="Normal 3 2 6 2 7 2 3" xfId="37935"/>
    <cellStyle name="Normal 3 2 6 2 7 3" xfId="7795"/>
    <cellStyle name="Normal 3 2 6 2 7 3 2" xfId="37937"/>
    <cellStyle name="Normal 3 2 6 2 7 4" xfId="37934"/>
    <cellStyle name="Normal 3 2 6 2 8" xfId="7796"/>
    <cellStyle name="Normal 3 2 6 2 8 2" xfId="7797"/>
    <cellStyle name="Normal 3 2 6 2 8 2 2" xfId="7798"/>
    <cellStyle name="Normal 3 2 6 2 8 2 2 2" xfId="37940"/>
    <cellStyle name="Normal 3 2 6 2 8 2 3" xfId="37939"/>
    <cellStyle name="Normal 3 2 6 2 8 3" xfId="7799"/>
    <cellStyle name="Normal 3 2 6 2 8 3 2" xfId="37941"/>
    <cellStyle name="Normal 3 2 6 2 8 4" xfId="37938"/>
    <cellStyle name="Normal 3 2 6 2 9" xfId="7800"/>
    <cellStyle name="Normal 3 2 6 2 9 2" xfId="7801"/>
    <cellStyle name="Normal 3 2 6 2 9 2 2" xfId="7802"/>
    <cellStyle name="Normal 3 2 6 2 9 2 2 2" xfId="37944"/>
    <cellStyle name="Normal 3 2 6 2 9 2 3" xfId="37943"/>
    <cellStyle name="Normal 3 2 6 2 9 3" xfId="7803"/>
    <cellStyle name="Normal 3 2 6 2 9 3 2" xfId="37945"/>
    <cellStyle name="Normal 3 2 6 2 9 4" xfId="37942"/>
    <cellStyle name="Normal 3 2 6 3" xfId="7804"/>
    <cellStyle name="Normal 3 2 6 3 2" xfId="7805"/>
    <cellStyle name="Normal 3 2 6 3 2 2" xfId="7806"/>
    <cellStyle name="Normal 3 2 6 3 2 2 2" xfId="7807"/>
    <cellStyle name="Normal 3 2 6 3 2 2 2 2" xfId="37949"/>
    <cellStyle name="Normal 3 2 6 3 2 2 3" xfId="37948"/>
    <cellStyle name="Normal 3 2 6 3 2 3" xfId="7808"/>
    <cellStyle name="Normal 3 2 6 3 2 3 2" xfId="37950"/>
    <cellStyle name="Normal 3 2 6 3 2 4" xfId="37947"/>
    <cellStyle name="Normal 3 2 6 3 3" xfId="7809"/>
    <cellStyle name="Normal 3 2 6 3 3 2" xfId="7810"/>
    <cellStyle name="Normal 3 2 6 3 3 2 2" xfId="7811"/>
    <cellStyle name="Normal 3 2 6 3 3 2 2 2" xfId="37953"/>
    <cellStyle name="Normal 3 2 6 3 3 2 3" xfId="37952"/>
    <cellStyle name="Normal 3 2 6 3 3 3" xfId="7812"/>
    <cellStyle name="Normal 3 2 6 3 3 3 2" xfId="37954"/>
    <cellStyle name="Normal 3 2 6 3 3 4" xfId="37951"/>
    <cellStyle name="Normal 3 2 6 3 4" xfId="7813"/>
    <cellStyle name="Normal 3 2 6 3 4 2" xfId="7814"/>
    <cellStyle name="Normal 3 2 6 3 4 2 2" xfId="7815"/>
    <cellStyle name="Normal 3 2 6 3 4 2 2 2" xfId="37957"/>
    <cellStyle name="Normal 3 2 6 3 4 2 3" xfId="37956"/>
    <cellStyle name="Normal 3 2 6 3 4 3" xfId="7816"/>
    <cellStyle name="Normal 3 2 6 3 4 3 2" xfId="37958"/>
    <cellStyle name="Normal 3 2 6 3 4 4" xfId="37955"/>
    <cellStyle name="Normal 3 2 6 3 5" xfId="7817"/>
    <cellStyle name="Normal 3 2 6 3 5 2" xfId="7818"/>
    <cellStyle name="Normal 3 2 6 3 5 2 2" xfId="37960"/>
    <cellStyle name="Normal 3 2 6 3 5 3" xfId="37959"/>
    <cellStyle name="Normal 3 2 6 3 6" xfId="7819"/>
    <cellStyle name="Normal 3 2 6 3 6 2" xfId="37961"/>
    <cellStyle name="Normal 3 2 6 3 7" xfId="37946"/>
    <cellStyle name="Normal 3 2 6 4" xfId="7820"/>
    <cellStyle name="Normal 3 2 6 4 2" xfId="7821"/>
    <cellStyle name="Normal 3 2 6 4 2 2" xfId="7822"/>
    <cellStyle name="Normal 3 2 6 4 2 2 2" xfId="7823"/>
    <cellStyle name="Normal 3 2 6 4 2 2 2 2" xfId="37965"/>
    <cellStyle name="Normal 3 2 6 4 2 2 3" xfId="37964"/>
    <cellStyle name="Normal 3 2 6 4 2 3" xfId="7824"/>
    <cellStyle name="Normal 3 2 6 4 2 3 2" xfId="37966"/>
    <cellStyle name="Normal 3 2 6 4 2 4" xfId="37963"/>
    <cellStyle name="Normal 3 2 6 4 3" xfId="7825"/>
    <cellStyle name="Normal 3 2 6 4 3 2" xfId="7826"/>
    <cellStyle name="Normal 3 2 6 4 3 2 2" xfId="7827"/>
    <cellStyle name="Normal 3 2 6 4 3 2 2 2" xfId="37969"/>
    <cellStyle name="Normal 3 2 6 4 3 2 3" xfId="37968"/>
    <cellStyle name="Normal 3 2 6 4 3 3" xfId="7828"/>
    <cellStyle name="Normal 3 2 6 4 3 3 2" xfId="37970"/>
    <cellStyle name="Normal 3 2 6 4 3 4" xfId="37967"/>
    <cellStyle name="Normal 3 2 6 4 4" xfId="7829"/>
    <cellStyle name="Normal 3 2 6 4 4 2" xfId="7830"/>
    <cellStyle name="Normal 3 2 6 4 4 2 2" xfId="7831"/>
    <cellStyle name="Normal 3 2 6 4 4 2 2 2" xfId="37973"/>
    <cellStyle name="Normal 3 2 6 4 4 2 3" xfId="37972"/>
    <cellStyle name="Normal 3 2 6 4 4 3" xfId="7832"/>
    <cellStyle name="Normal 3 2 6 4 4 3 2" xfId="37974"/>
    <cellStyle name="Normal 3 2 6 4 4 4" xfId="37971"/>
    <cellStyle name="Normal 3 2 6 4 5" xfId="7833"/>
    <cellStyle name="Normal 3 2 6 4 5 2" xfId="7834"/>
    <cellStyle name="Normal 3 2 6 4 5 2 2" xfId="37976"/>
    <cellStyle name="Normal 3 2 6 4 5 3" xfId="37975"/>
    <cellStyle name="Normal 3 2 6 4 6" xfId="7835"/>
    <cellStyle name="Normal 3 2 6 4 6 2" xfId="37977"/>
    <cellStyle name="Normal 3 2 6 4 7" xfId="37962"/>
    <cellStyle name="Normal 3 2 6 5" xfId="7836"/>
    <cellStyle name="Normal 3 2 6 5 2" xfId="7837"/>
    <cellStyle name="Normal 3 2 6 5 2 2" xfId="7838"/>
    <cellStyle name="Normal 3 2 6 5 2 2 2" xfId="7839"/>
    <cellStyle name="Normal 3 2 6 5 2 2 2 2" xfId="37981"/>
    <cellStyle name="Normal 3 2 6 5 2 2 3" xfId="37980"/>
    <cellStyle name="Normal 3 2 6 5 2 3" xfId="7840"/>
    <cellStyle name="Normal 3 2 6 5 2 3 2" xfId="37982"/>
    <cellStyle name="Normal 3 2 6 5 2 4" xfId="37979"/>
    <cellStyle name="Normal 3 2 6 5 3" xfId="7841"/>
    <cellStyle name="Normal 3 2 6 5 3 2" xfId="7842"/>
    <cellStyle name="Normal 3 2 6 5 3 2 2" xfId="7843"/>
    <cellStyle name="Normal 3 2 6 5 3 2 2 2" xfId="37985"/>
    <cellStyle name="Normal 3 2 6 5 3 2 3" xfId="37984"/>
    <cellStyle name="Normal 3 2 6 5 3 3" xfId="7844"/>
    <cellStyle name="Normal 3 2 6 5 3 3 2" xfId="37986"/>
    <cellStyle name="Normal 3 2 6 5 3 4" xfId="37983"/>
    <cellStyle name="Normal 3 2 6 5 4" xfId="7845"/>
    <cellStyle name="Normal 3 2 6 5 4 2" xfId="7846"/>
    <cellStyle name="Normal 3 2 6 5 4 2 2" xfId="37988"/>
    <cellStyle name="Normal 3 2 6 5 4 3" xfId="37987"/>
    <cellStyle name="Normal 3 2 6 5 5" xfId="7847"/>
    <cellStyle name="Normal 3 2 6 5 5 2" xfId="37989"/>
    <cellStyle name="Normal 3 2 6 5 6" xfId="37978"/>
    <cellStyle name="Normal 3 2 6 6" xfId="7848"/>
    <cellStyle name="Normal 3 2 6 6 2" xfId="7849"/>
    <cellStyle name="Normal 3 2 6 6 2 2" xfId="7850"/>
    <cellStyle name="Normal 3 2 6 6 2 2 2" xfId="37992"/>
    <cellStyle name="Normal 3 2 6 6 2 3" xfId="37991"/>
    <cellStyle name="Normal 3 2 6 6 3" xfId="7851"/>
    <cellStyle name="Normal 3 2 6 6 3 2" xfId="37993"/>
    <cellStyle name="Normal 3 2 6 6 4" xfId="37990"/>
    <cellStyle name="Normal 3 2 6 7" xfId="7852"/>
    <cellStyle name="Normal 3 2 6 7 2" xfId="7853"/>
    <cellStyle name="Normal 3 2 6 7 2 2" xfId="7854"/>
    <cellStyle name="Normal 3 2 6 7 2 2 2" xfId="37996"/>
    <cellStyle name="Normal 3 2 6 7 2 3" xfId="37995"/>
    <cellStyle name="Normal 3 2 6 7 3" xfId="7855"/>
    <cellStyle name="Normal 3 2 6 7 3 2" xfId="37997"/>
    <cellStyle name="Normal 3 2 6 7 4" xfId="37994"/>
    <cellStyle name="Normal 3 2 6 8" xfId="7856"/>
    <cellStyle name="Normal 3 2 6 8 2" xfId="7857"/>
    <cellStyle name="Normal 3 2 6 8 2 2" xfId="7858"/>
    <cellStyle name="Normal 3 2 6 8 2 2 2" xfId="38000"/>
    <cellStyle name="Normal 3 2 6 8 2 3" xfId="37999"/>
    <cellStyle name="Normal 3 2 6 8 3" xfId="7859"/>
    <cellStyle name="Normal 3 2 6 8 3 2" xfId="38001"/>
    <cellStyle name="Normal 3 2 6 8 4" xfId="37998"/>
    <cellStyle name="Normal 3 2 6 9" xfId="7860"/>
    <cellStyle name="Normal 3 2 6 9 2" xfId="7861"/>
    <cellStyle name="Normal 3 2 6 9 2 2" xfId="7862"/>
    <cellStyle name="Normal 3 2 6 9 2 2 2" xfId="38004"/>
    <cellStyle name="Normal 3 2 6 9 2 3" xfId="38003"/>
    <cellStyle name="Normal 3 2 6 9 3" xfId="7863"/>
    <cellStyle name="Normal 3 2 6 9 3 2" xfId="38005"/>
    <cellStyle name="Normal 3 2 6 9 4" xfId="38002"/>
    <cellStyle name="Normal 3 2 7" xfId="7864"/>
    <cellStyle name="Normal 3 2 7 10" xfId="7865"/>
    <cellStyle name="Normal 3 2 7 10 2" xfId="7866"/>
    <cellStyle name="Normal 3 2 7 10 2 2" xfId="38008"/>
    <cellStyle name="Normal 3 2 7 10 3" xfId="38007"/>
    <cellStyle name="Normal 3 2 7 11" xfId="7867"/>
    <cellStyle name="Normal 3 2 7 11 2" xfId="38009"/>
    <cellStyle name="Normal 3 2 7 12" xfId="38006"/>
    <cellStyle name="Normal 3 2 7 2" xfId="7868"/>
    <cellStyle name="Normal 3 2 7 2 2" xfId="7869"/>
    <cellStyle name="Normal 3 2 7 2 2 2" xfId="7870"/>
    <cellStyle name="Normal 3 2 7 2 2 2 2" xfId="7871"/>
    <cellStyle name="Normal 3 2 7 2 2 2 2 2" xfId="38013"/>
    <cellStyle name="Normal 3 2 7 2 2 2 3" xfId="38012"/>
    <cellStyle name="Normal 3 2 7 2 2 3" xfId="7872"/>
    <cellStyle name="Normal 3 2 7 2 2 3 2" xfId="38014"/>
    <cellStyle name="Normal 3 2 7 2 2 4" xfId="38011"/>
    <cellStyle name="Normal 3 2 7 2 3" xfId="7873"/>
    <cellStyle name="Normal 3 2 7 2 3 2" xfId="7874"/>
    <cellStyle name="Normal 3 2 7 2 3 2 2" xfId="7875"/>
    <cellStyle name="Normal 3 2 7 2 3 2 2 2" xfId="38017"/>
    <cellStyle name="Normal 3 2 7 2 3 2 3" xfId="38016"/>
    <cellStyle name="Normal 3 2 7 2 3 3" xfId="7876"/>
    <cellStyle name="Normal 3 2 7 2 3 3 2" xfId="38018"/>
    <cellStyle name="Normal 3 2 7 2 3 4" xfId="38015"/>
    <cellStyle name="Normal 3 2 7 2 4" xfId="7877"/>
    <cellStyle name="Normal 3 2 7 2 4 2" xfId="7878"/>
    <cellStyle name="Normal 3 2 7 2 4 2 2" xfId="7879"/>
    <cellStyle name="Normal 3 2 7 2 4 2 2 2" xfId="38021"/>
    <cellStyle name="Normal 3 2 7 2 4 2 3" xfId="38020"/>
    <cellStyle name="Normal 3 2 7 2 4 3" xfId="7880"/>
    <cellStyle name="Normal 3 2 7 2 4 3 2" xfId="38022"/>
    <cellStyle name="Normal 3 2 7 2 4 4" xfId="38019"/>
    <cellStyle name="Normal 3 2 7 2 5" xfId="7881"/>
    <cellStyle name="Normal 3 2 7 2 5 2" xfId="7882"/>
    <cellStyle name="Normal 3 2 7 2 5 2 2" xfId="38024"/>
    <cellStyle name="Normal 3 2 7 2 5 3" xfId="38023"/>
    <cellStyle name="Normal 3 2 7 2 6" xfId="7883"/>
    <cellStyle name="Normal 3 2 7 2 6 2" xfId="38025"/>
    <cellStyle name="Normal 3 2 7 2 7" xfId="38010"/>
    <cellStyle name="Normal 3 2 7 3" xfId="7884"/>
    <cellStyle name="Normal 3 2 7 3 2" xfId="7885"/>
    <cellStyle name="Normal 3 2 7 3 2 2" xfId="7886"/>
    <cellStyle name="Normal 3 2 7 3 2 2 2" xfId="7887"/>
    <cellStyle name="Normal 3 2 7 3 2 2 2 2" xfId="38029"/>
    <cellStyle name="Normal 3 2 7 3 2 2 3" xfId="38028"/>
    <cellStyle name="Normal 3 2 7 3 2 3" xfId="7888"/>
    <cellStyle name="Normal 3 2 7 3 2 3 2" xfId="38030"/>
    <cellStyle name="Normal 3 2 7 3 2 4" xfId="38027"/>
    <cellStyle name="Normal 3 2 7 3 3" xfId="7889"/>
    <cellStyle name="Normal 3 2 7 3 3 2" xfId="7890"/>
    <cellStyle name="Normal 3 2 7 3 3 2 2" xfId="7891"/>
    <cellStyle name="Normal 3 2 7 3 3 2 2 2" xfId="38033"/>
    <cellStyle name="Normal 3 2 7 3 3 2 3" xfId="38032"/>
    <cellStyle name="Normal 3 2 7 3 3 3" xfId="7892"/>
    <cellStyle name="Normal 3 2 7 3 3 3 2" xfId="38034"/>
    <cellStyle name="Normal 3 2 7 3 3 4" xfId="38031"/>
    <cellStyle name="Normal 3 2 7 3 4" xfId="7893"/>
    <cellStyle name="Normal 3 2 7 3 4 2" xfId="7894"/>
    <cellStyle name="Normal 3 2 7 3 4 2 2" xfId="7895"/>
    <cellStyle name="Normal 3 2 7 3 4 2 2 2" xfId="38037"/>
    <cellStyle name="Normal 3 2 7 3 4 2 3" xfId="38036"/>
    <cellStyle name="Normal 3 2 7 3 4 3" xfId="7896"/>
    <cellStyle name="Normal 3 2 7 3 4 3 2" xfId="38038"/>
    <cellStyle name="Normal 3 2 7 3 4 4" xfId="38035"/>
    <cellStyle name="Normal 3 2 7 3 5" xfId="7897"/>
    <cellStyle name="Normal 3 2 7 3 5 2" xfId="7898"/>
    <cellStyle name="Normal 3 2 7 3 5 2 2" xfId="38040"/>
    <cellStyle name="Normal 3 2 7 3 5 3" xfId="38039"/>
    <cellStyle name="Normal 3 2 7 3 6" xfId="7899"/>
    <cellStyle name="Normal 3 2 7 3 6 2" xfId="38041"/>
    <cellStyle name="Normal 3 2 7 3 7" xfId="38026"/>
    <cellStyle name="Normal 3 2 7 4" xfId="7900"/>
    <cellStyle name="Normal 3 2 7 4 2" xfId="7901"/>
    <cellStyle name="Normal 3 2 7 4 2 2" xfId="7902"/>
    <cellStyle name="Normal 3 2 7 4 2 2 2" xfId="7903"/>
    <cellStyle name="Normal 3 2 7 4 2 2 2 2" xfId="38045"/>
    <cellStyle name="Normal 3 2 7 4 2 2 3" xfId="38044"/>
    <cellStyle name="Normal 3 2 7 4 2 3" xfId="7904"/>
    <cellStyle name="Normal 3 2 7 4 2 3 2" xfId="38046"/>
    <cellStyle name="Normal 3 2 7 4 2 4" xfId="38043"/>
    <cellStyle name="Normal 3 2 7 4 3" xfId="7905"/>
    <cellStyle name="Normal 3 2 7 4 3 2" xfId="7906"/>
    <cellStyle name="Normal 3 2 7 4 3 2 2" xfId="7907"/>
    <cellStyle name="Normal 3 2 7 4 3 2 2 2" xfId="38049"/>
    <cellStyle name="Normal 3 2 7 4 3 2 3" xfId="38048"/>
    <cellStyle name="Normal 3 2 7 4 3 3" xfId="7908"/>
    <cellStyle name="Normal 3 2 7 4 3 3 2" xfId="38050"/>
    <cellStyle name="Normal 3 2 7 4 3 4" xfId="38047"/>
    <cellStyle name="Normal 3 2 7 4 4" xfId="7909"/>
    <cellStyle name="Normal 3 2 7 4 4 2" xfId="7910"/>
    <cellStyle name="Normal 3 2 7 4 4 2 2" xfId="38052"/>
    <cellStyle name="Normal 3 2 7 4 4 3" xfId="38051"/>
    <cellStyle name="Normal 3 2 7 4 5" xfId="7911"/>
    <cellStyle name="Normal 3 2 7 4 5 2" xfId="38053"/>
    <cellStyle name="Normal 3 2 7 4 6" xfId="38042"/>
    <cellStyle name="Normal 3 2 7 5" xfId="7912"/>
    <cellStyle name="Normal 3 2 7 5 2" xfId="7913"/>
    <cellStyle name="Normal 3 2 7 5 2 2" xfId="7914"/>
    <cellStyle name="Normal 3 2 7 5 2 2 2" xfId="38056"/>
    <cellStyle name="Normal 3 2 7 5 2 3" xfId="38055"/>
    <cellStyle name="Normal 3 2 7 5 3" xfId="7915"/>
    <cellStyle name="Normal 3 2 7 5 3 2" xfId="38057"/>
    <cellStyle name="Normal 3 2 7 5 4" xfId="38054"/>
    <cellStyle name="Normal 3 2 7 6" xfId="7916"/>
    <cellStyle name="Normal 3 2 7 6 2" xfId="7917"/>
    <cellStyle name="Normal 3 2 7 6 2 2" xfId="7918"/>
    <cellStyle name="Normal 3 2 7 6 2 2 2" xfId="38060"/>
    <cellStyle name="Normal 3 2 7 6 2 3" xfId="38059"/>
    <cellStyle name="Normal 3 2 7 6 3" xfId="7919"/>
    <cellStyle name="Normal 3 2 7 6 3 2" xfId="38061"/>
    <cellStyle name="Normal 3 2 7 6 4" xfId="38058"/>
    <cellStyle name="Normal 3 2 7 7" xfId="7920"/>
    <cellStyle name="Normal 3 2 7 7 2" xfId="7921"/>
    <cellStyle name="Normal 3 2 7 7 2 2" xfId="7922"/>
    <cellStyle name="Normal 3 2 7 7 2 2 2" xfId="38064"/>
    <cellStyle name="Normal 3 2 7 7 2 3" xfId="38063"/>
    <cellStyle name="Normal 3 2 7 7 3" xfId="7923"/>
    <cellStyle name="Normal 3 2 7 7 3 2" xfId="38065"/>
    <cellStyle name="Normal 3 2 7 7 4" xfId="38062"/>
    <cellStyle name="Normal 3 2 7 8" xfId="7924"/>
    <cellStyle name="Normal 3 2 7 8 2" xfId="7925"/>
    <cellStyle name="Normal 3 2 7 8 2 2" xfId="7926"/>
    <cellStyle name="Normal 3 2 7 8 2 2 2" xfId="38068"/>
    <cellStyle name="Normal 3 2 7 8 2 3" xfId="38067"/>
    <cellStyle name="Normal 3 2 7 8 3" xfId="7927"/>
    <cellStyle name="Normal 3 2 7 8 3 2" xfId="38069"/>
    <cellStyle name="Normal 3 2 7 8 4" xfId="38066"/>
    <cellStyle name="Normal 3 2 7 9" xfId="7928"/>
    <cellStyle name="Normal 3 2 7 9 2" xfId="7929"/>
    <cellStyle name="Normal 3 2 7 9 2 2" xfId="7930"/>
    <cellStyle name="Normal 3 2 7 9 2 2 2" xfId="38072"/>
    <cellStyle name="Normal 3 2 7 9 2 3" xfId="38071"/>
    <cellStyle name="Normal 3 2 7 9 3" xfId="7931"/>
    <cellStyle name="Normal 3 2 7 9 3 2" xfId="38073"/>
    <cellStyle name="Normal 3 2 7 9 4" xfId="38070"/>
    <cellStyle name="Normal 3 2 8" xfId="7932"/>
    <cellStyle name="Normal 3 2 8 2" xfId="7933"/>
    <cellStyle name="Normal 3 2 8 2 2" xfId="7934"/>
    <cellStyle name="Normal 3 2 8 2 2 2" xfId="7935"/>
    <cellStyle name="Normal 3 2 8 2 2 2 2" xfId="38077"/>
    <cellStyle name="Normal 3 2 8 2 2 3" xfId="38076"/>
    <cellStyle name="Normal 3 2 8 2 3" xfId="7936"/>
    <cellStyle name="Normal 3 2 8 2 3 2" xfId="38078"/>
    <cellStyle name="Normal 3 2 8 2 4" xfId="38075"/>
    <cellStyle name="Normal 3 2 8 3" xfId="7937"/>
    <cellStyle name="Normal 3 2 8 3 2" xfId="7938"/>
    <cellStyle name="Normal 3 2 8 3 2 2" xfId="7939"/>
    <cellStyle name="Normal 3 2 8 3 2 2 2" xfId="38081"/>
    <cellStyle name="Normal 3 2 8 3 2 3" xfId="38080"/>
    <cellStyle name="Normal 3 2 8 3 3" xfId="7940"/>
    <cellStyle name="Normal 3 2 8 3 3 2" xfId="38082"/>
    <cellStyle name="Normal 3 2 8 3 4" xfId="38079"/>
    <cellStyle name="Normal 3 2 8 4" xfId="7941"/>
    <cellStyle name="Normal 3 2 8 4 2" xfId="7942"/>
    <cellStyle name="Normal 3 2 8 4 2 2" xfId="7943"/>
    <cellStyle name="Normal 3 2 8 4 2 2 2" xfId="38085"/>
    <cellStyle name="Normal 3 2 8 4 2 3" xfId="38084"/>
    <cellStyle name="Normal 3 2 8 4 3" xfId="7944"/>
    <cellStyle name="Normal 3 2 8 4 3 2" xfId="38086"/>
    <cellStyle name="Normal 3 2 8 4 4" xfId="38083"/>
    <cellStyle name="Normal 3 2 8 5" xfId="7945"/>
    <cellStyle name="Normal 3 2 8 5 2" xfId="7946"/>
    <cellStyle name="Normal 3 2 8 5 2 2" xfId="38088"/>
    <cellStyle name="Normal 3 2 8 5 3" xfId="38087"/>
    <cellStyle name="Normal 3 2 8 6" xfId="7947"/>
    <cellStyle name="Normal 3 2 8 6 2" xfId="38089"/>
    <cellStyle name="Normal 3 2 8 7" xfId="38074"/>
    <cellStyle name="Normal 3 2 9" xfId="7948"/>
    <cellStyle name="Normal 3 2 9 2" xfId="7949"/>
    <cellStyle name="Normal 3 2 9 2 2" xfId="7950"/>
    <cellStyle name="Normal 3 2 9 2 2 2" xfId="7951"/>
    <cellStyle name="Normal 3 2 9 2 2 2 2" xfId="38093"/>
    <cellStyle name="Normal 3 2 9 2 2 3" xfId="38092"/>
    <cellStyle name="Normal 3 2 9 2 3" xfId="7952"/>
    <cellStyle name="Normal 3 2 9 2 3 2" xfId="38094"/>
    <cellStyle name="Normal 3 2 9 2 4" xfId="38091"/>
    <cellStyle name="Normal 3 2 9 3" xfId="7953"/>
    <cellStyle name="Normal 3 2 9 3 2" xfId="7954"/>
    <cellStyle name="Normal 3 2 9 3 2 2" xfId="7955"/>
    <cellStyle name="Normal 3 2 9 3 2 2 2" xfId="38097"/>
    <cellStyle name="Normal 3 2 9 3 2 3" xfId="38096"/>
    <cellStyle name="Normal 3 2 9 3 3" xfId="7956"/>
    <cellStyle name="Normal 3 2 9 3 3 2" xfId="38098"/>
    <cellStyle name="Normal 3 2 9 3 4" xfId="38095"/>
    <cellStyle name="Normal 3 2 9 4" xfId="7957"/>
    <cellStyle name="Normal 3 2 9 4 2" xfId="7958"/>
    <cellStyle name="Normal 3 2 9 4 2 2" xfId="7959"/>
    <cellStyle name="Normal 3 2 9 4 2 2 2" xfId="38101"/>
    <cellStyle name="Normal 3 2 9 4 2 3" xfId="38100"/>
    <cellStyle name="Normal 3 2 9 4 3" xfId="7960"/>
    <cellStyle name="Normal 3 2 9 4 3 2" xfId="38102"/>
    <cellStyle name="Normal 3 2 9 4 4" xfId="38099"/>
    <cellStyle name="Normal 3 2 9 5" xfId="7961"/>
    <cellStyle name="Normal 3 2 9 5 2" xfId="7962"/>
    <cellStyle name="Normal 3 2 9 5 2 2" xfId="38104"/>
    <cellStyle name="Normal 3 2 9 5 3" xfId="38103"/>
    <cellStyle name="Normal 3 2 9 6" xfId="7963"/>
    <cellStyle name="Normal 3 2 9 6 2" xfId="38105"/>
    <cellStyle name="Normal 3 2 9 7" xfId="38090"/>
    <cellStyle name="Normal 3 3" xfId="630"/>
    <cellStyle name="Normal 3 3 10" xfId="7965"/>
    <cellStyle name="Normal 3 3 10 2" xfId="7966"/>
    <cellStyle name="Normal 3 3 10 2 2" xfId="7967"/>
    <cellStyle name="Normal 3 3 10 2 2 2" xfId="7968"/>
    <cellStyle name="Normal 3 3 10 2 2 2 2" xfId="38110"/>
    <cellStyle name="Normal 3 3 10 2 2 3" xfId="38109"/>
    <cellStyle name="Normal 3 3 10 2 3" xfId="7969"/>
    <cellStyle name="Normal 3 3 10 2 3 2" xfId="38111"/>
    <cellStyle name="Normal 3 3 10 2 4" xfId="38108"/>
    <cellStyle name="Normal 3 3 10 3" xfId="7970"/>
    <cellStyle name="Normal 3 3 10 3 2" xfId="7971"/>
    <cellStyle name="Normal 3 3 10 3 2 2" xfId="7972"/>
    <cellStyle name="Normal 3 3 10 3 2 2 2" xfId="38114"/>
    <cellStyle name="Normal 3 3 10 3 2 3" xfId="38113"/>
    <cellStyle name="Normal 3 3 10 3 3" xfId="7973"/>
    <cellStyle name="Normal 3 3 10 3 3 2" xfId="38115"/>
    <cellStyle name="Normal 3 3 10 3 4" xfId="38112"/>
    <cellStyle name="Normal 3 3 10 4" xfId="7974"/>
    <cellStyle name="Normal 3 3 10 4 2" xfId="7975"/>
    <cellStyle name="Normal 3 3 10 4 2 2" xfId="38117"/>
    <cellStyle name="Normal 3 3 10 4 3" xfId="38116"/>
    <cellStyle name="Normal 3 3 10 5" xfId="7976"/>
    <cellStyle name="Normal 3 3 10 5 2" xfId="38118"/>
    <cellStyle name="Normal 3 3 10 6" xfId="38107"/>
    <cellStyle name="Normal 3 3 11" xfId="7977"/>
    <cellStyle name="Normal 3 3 11 2" xfId="7978"/>
    <cellStyle name="Normal 3 3 11 2 2" xfId="7979"/>
    <cellStyle name="Normal 3 3 11 2 2 2" xfId="38121"/>
    <cellStyle name="Normal 3 3 11 2 3" xfId="38120"/>
    <cellStyle name="Normal 3 3 11 3" xfId="7980"/>
    <cellStyle name="Normal 3 3 11 3 2" xfId="38122"/>
    <cellStyle name="Normal 3 3 11 4" xfId="38119"/>
    <cellStyle name="Normal 3 3 12" xfId="7981"/>
    <cellStyle name="Normal 3 3 12 2" xfId="7982"/>
    <cellStyle name="Normal 3 3 12 2 2" xfId="7983"/>
    <cellStyle name="Normal 3 3 12 2 2 2" xfId="38125"/>
    <cellStyle name="Normal 3 3 12 2 3" xfId="38124"/>
    <cellStyle name="Normal 3 3 12 3" xfId="7984"/>
    <cellStyle name="Normal 3 3 12 3 2" xfId="38126"/>
    <cellStyle name="Normal 3 3 12 4" xfId="38123"/>
    <cellStyle name="Normal 3 3 13" xfId="7985"/>
    <cellStyle name="Normal 3 3 13 2" xfId="7986"/>
    <cellStyle name="Normal 3 3 13 2 2" xfId="7987"/>
    <cellStyle name="Normal 3 3 13 2 2 2" xfId="38129"/>
    <cellStyle name="Normal 3 3 13 2 3" xfId="38128"/>
    <cellStyle name="Normal 3 3 13 3" xfId="7988"/>
    <cellStyle name="Normal 3 3 13 3 2" xfId="38130"/>
    <cellStyle name="Normal 3 3 13 4" xfId="38127"/>
    <cellStyle name="Normal 3 3 14" xfId="7989"/>
    <cellStyle name="Normal 3 3 14 2" xfId="7990"/>
    <cellStyle name="Normal 3 3 14 2 2" xfId="7991"/>
    <cellStyle name="Normal 3 3 14 2 2 2" xfId="38133"/>
    <cellStyle name="Normal 3 3 14 2 3" xfId="38132"/>
    <cellStyle name="Normal 3 3 14 3" xfId="7992"/>
    <cellStyle name="Normal 3 3 14 3 2" xfId="38134"/>
    <cellStyle name="Normal 3 3 14 4" xfId="38131"/>
    <cellStyle name="Normal 3 3 15" xfId="7993"/>
    <cellStyle name="Normal 3 3 15 2" xfId="7994"/>
    <cellStyle name="Normal 3 3 15 2 2" xfId="7995"/>
    <cellStyle name="Normal 3 3 15 2 2 2" xfId="38137"/>
    <cellStyle name="Normal 3 3 15 2 3" xfId="38136"/>
    <cellStyle name="Normal 3 3 15 3" xfId="7996"/>
    <cellStyle name="Normal 3 3 15 3 2" xfId="38138"/>
    <cellStyle name="Normal 3 3 15 4" xfId="38135"/>
    <cellStyle name="Normal 3 3 16" xfId="7997"/>
    <cellStyle name="Normal 3 3 16 2" xfId="7998"/>
    <cellStyle name="Normal 3 3 16 2 2" xfId="38140"/>
    <cellStyle name="Normal 3 3 16 3" xfId="38139"/>
    <cellStyle name="Normal 3 3 17" xfId="7999"/>
    <cellStyle name="Normal 3 3 17 2" xfId="38141"/>
    <cellStyle name="Normal 3 3 18" xfId="8000"/>
    <cellStyle name="Normal 3 3 18 2" xfId="38142"/>
    <cellStyle name="Normal 3 3 19" xfId="7964"/>
    <cellStyle name="Normal 3 3 19 2" xfId="38106"/>
    <cellStyle name="Normal 3 3 2" xfId="8001"/>
    <cellStyle name="Normal 3 3 2 10" xfId="8002"/>
    <cellStyle name="Normal 3 3 2 10 2" xfId="8003"/>
    <cellStyle name="Normal 3 3 2 10 2 2" xfId="8004"/>
    <cellStyle name="Normal 3 3 2 10 2 2 2" xfId="38146"/>
    <cellStyle name="Normal 3 3 2 10 2 3" xfId="38145"/>
    <cellStyle name="Normal 3 3 2 10 3" xfId="8005"/>
    <cellStyle name="Normal 3 3 2 10 3 2" xfId="38147"/>
    <cellStyle name="Normal 3 3 2 10 4" xfId="38144"/>
    <cellStyle name="Normal 3 3 2 11" xfId="8006"/>
    <cellStyle name="Normal 3 3 2 11 2" xfId="8007"/>
    <cellStyle name="Normal 3 3 2 11 2 2" xfId="8008"/>
    <cellStyle name="Normal 3 3 2 11 2 2 2" xfId="38150"/>
    <cellStyle name="Normal 3 3 2 11 2 3" xfId="38149"/>
    <cellStyle name="Normal 3 3 2 11 3" xfId="8009"/>
    <cellStyle name="Normal 3 3 2 11 3 2" xfId="38151"/>
    <cellStyle name="Normal 3 3 2 11 4" xfId="38148"/>
    <cellStyle name="Normal 3 3 2 12" xfId="8010"/>
    <cellStyle name="Normal 3 3 2 12 2" xfId="8011"/>
    <cellStyle name="Normal 3 3 2 12 2 2" xfId="8012"/>
    <cellStyle name="Normal 3 3 2 12 2 2 2" xfId="38154"/>
    <cellStyle name="Normal 3 3 2 12 2 3" xfId="38153"/>
    <cellStyle name="Normal 3 3 2 12 3" xfId="8013"/>
    <cellStyle name="Normal 3 3 2 12 3 2" xfId="38155"/>
    <cellStyle name="Normal 3 3 2 12 4" xfId="38152"/>
    <cellStyle name="Normal 3 3 2 13" xfId="8014"/>
    <cellStyle name="Normal 3 3 2 13 2" xfId="8015"/>
    <cellStyle name="Normal 3 3 2 13 2 2" xfId="38157"/>
    <cellStyle name="Normal 3 3 2 13 3" xfId="38156"/>
    <cellStyle name="Normal 3 3 2 14" xfId="8016"/>
    <cellStyle name="Normal 3 3 2 14 2" xfId="38158"/>
    <cellStyle name="Normal 3 3 2 15" xfId="8017"/>
    <cellStyle name="Normal 3 3 2 15 2" xfId="38159"/>
    <cellStyle name="Normal 3 3 2 16" xfId="38143"/>
    <cellStyle name="Normal 3 3 2 2" xfId="8018"/>
    <cellStyle name="Normal 3 3 2 2 10" xfId="8019"/>
    <cellStyle name="Normal 3 3 2 2 10 2" xfId="8020"/>
    <cellStyle name="Normal 3 3 2 2 10 2 2" xfId="8021"/>
    <cellStyle name="Normal 3 3 2 2 10 2 2 2" xfId="38163"/>
    <cellStyle name="Normal 3 3 2 2 10 2 3" xfId="38162"/>
    <cellStyle name="Normal 3 3 2 2 10 3" xfId="8022"/>
    <cellStyle name="Normal 3 3 2 2 10 3 2" xfId="38164"/>
    <cellStyle name="Normal 3 3 2 2 10 4" xfId="38161"/>
    <cellStyle name="Normal 3 3 2 2 11" xfId="8023"/>
    <cellStyle name="Normal 3 3 2 2 11 2" xfId="8024"/>
    <cellStyle name="Normal 3 3 2 2 11 2 2" xfId="8025"/>
    <cellStyle name="Normal 3 3 2 2 11 2 2 2" xfId="38167"/>
    <cellStyle name="Normal 3 3 2 2 11 2 3" xfId="38166"/>
    <cellStyle name="Normal 3 3 2 2 11 3" xfId="8026"/>
    <cellStyle name="Normal 3 3 2 2 11 3 2" xfId="38168"/>
    <cellStyle name="Normal 3 3 2 2 11 4" xfId="38165"/>
    <cellStyle name="Normal 3 3 2 2 12" xfId="8027"/>
    <cellStyle name="Normal 3 3 2 2 12 2" xfId="8028"/>
    <cellStyle name="Normal 3 3 2 2 12 2 2" xfId="38170"/>
    <cellStyle name="Normal 3 3 2 2 12 3" xfId="38169"/>
    <cellStyle name="Normal 3 3 2 2 13" xfId="8029"/>
    <cellStyle name="Normal 3 3 2 2 13 2" xfId="38171"/>
    <cellStyle name="Normal 3 3 2 2 14" xfId="8030"/>
    <cellStyle name="Normal 3 3 2 2 14 2" xfId="38172"/>
    <cellStyle name="Normal 3 3 2 2 15" xfId="38160"/>
    <cellStyle name="Normal 3 3 2 2 2" xfId="8031"/>
    <cellStyle name="Normal 3 3 2 2 2 10" xfId="8032"/>
    <cellStyle name="Normal 3 3 2 2 2 10 2" xfId="8033"/>
    <cellStyle name="Normal 3 3 2 2 2 10 2 2" xfId="8034"/>
    <cellStyle name="Normal 3 3 2 2 2 10 2 2 2" xfId="38176"/>
    <cellStyle name="Normal 3 3 2 2 2 10 2 3" xfId="38175"/>
    <cellStyle name="Normal 3 3 2 2 2 10 3" xfId="8035"/>
    <cellStyle name="Normal 3 3 2 2 2 10 3 2" xfId="38177"/>
    <cellStyle name="Normal 3 3 2 2 2 10 4" xfId="38174"/>
    <cellStyle name="Normal 3 3 2 2 2 11" xfId="8036"/>
    <cellStyle name="Normal 3 3 2 2 2 11 2" xfId="8037"/>
    <cellStyle name="Normal 3 3 2 2 2 11 2 2" xfId="38179"/>
    <cellStyle name="Normal 3 3 2 2 2 11 3" xfId="38178"/>
    <cellStyle name="Normal 3 3 2 2 2 12" xfId="8038"/>
    <cellStyle name="Normal 3 3 2 2 2 12 2" xfId="38180"/>
    <cellStyle name="Normal 3 3 2 2 2 13" xfId="8039"/>
    <cellStyle name="Normal 3 3 2 2 2 13 2" xfId="38181"/>
    <cellStyle name="Normal 3 3 2 2 2 14" xfId="38173"/>
    <cellStyle name="Normal 3 3 2 2 2 2" xfId="8040"/>
    <cellStyle name="Normal 3 3 2 2 2 2 10" xfId="8041"/>
    <cellStyle name="Normal 3 3 2 2 2 2 10 2" xfId="8042"/>
    <cellStyle name="Normal 3 3 2 2 2 2 10 2 2" xfId="38184"/>
    <cellStyle name="Normal 3 3 2 2 2 2 10 3" xfId="38183"/>
    <cellStyle name="Normal 3 3 2 2 2 2 11" xfId="8043"/>
    <cellStyle name="Normal 3 3 2 2 2 2 11 2" xfId="38185"/>
    <cellStyle name="Normal 3 3 2 2 2 2 12" xfId="38182"/>
    <cellStyle name="Normal 3 3 2 2 2 2 2" xfId="8044"/>
    <cellStyle name="Normal 3 3 2 2 2 2 2 2" xfId="8045"/>
    <cellStyle name="Normal 3 3 2 2 2 2 2 2 2" xfId="8046"/>
    <cellStyle name="Normal 3 3 2 2 2 2 2 2 2 2" xfId="8047"/>
    <cellStyle name="Normal 3 3 2 2 2 2 2 2 2 2 2" xfId="38189"/>
    <cellStyle name="Normal 3 3 2 2 2 2 2 2 2 3" xfId="38188"/>
    <cellStyle name="Normal 3 3 2 2 2 2 2 2 3" xfId="8048"/>
    <cellStyle name="Normal 3 3 2 2 2 2 2 2 3 2" xfId="38190"/>
    <cellStyle name="Normal 3 3 2 2 2 2 2 2 4" xfId="38187"/>
    <cellStyle name="Normal 3 3 2 2 2 2 2 3" xfId="8049"/>
    <cellStyle name="Normal 3 3 2 2 2 2 2 3 2" xfId="8050"/>
    <cellStyle name="Normal 3 3 2 2 2 2 2 3 2 2" xfId="8051"/>
    <cellStyle name="Normal 3 3 2 2 2 2 2 3 2 2 2" xfId="38193"/>
    <cellStyle name="Normal 3 3 2 2 2 2 2 3 2 3" xfId="38192"/>
    <cellStyle name="Normal 3 3 2 2 2 2 2 3 3" xfId="8052"/>
    <cellStyle name="Normal 3 3 2 2 2 2 2 3 3 2" xfId="38194"/>
    <cellStyle name="Normal 3 3 2 2 2 2 2 3 4" xfId="38191"/>
    <cellStyle name="Normal 3 3 2 2 2 2 2 4" xfId="8053"/>
    <cellStyle name="Normal 3 3 2 2 2 2 2 4 2" xfId="8054"/>
    <cellStyle name="Normal 3 3 2 2 2 2 2 4 2 2" xfId="8055"/>
    <cellStyle name="Normal 3 3 2 2 2 2 2 4 2 2 2" xfId="38197"/>
    <cellStyle name="Normal 3 3 2 2 2 2 2 4 2 3" xfId="38196"/>
    <cellStyle name="Normal 3 3 2 2 2 2 2 4 3" xfId="8056"/>
    <cellStyle name="Normal 3 3 2 2 2 2 2 4 3 2" xfId="38198"/>
    <cellStyle name="Normal 3 3 2 2 2 2 2 4 4" xfId="38195"/>
    <cellStyle name="Normal 3 3 2 2 2 2 2 5" xfId="8057"/>
    <cellStyle name="Normal 3 3 2 2 2 2 2 5 2" xfId="8058"/>
    <cellStyle name="Normal 3 3 2 2 2 2 2 5 2 2" xfId="38200"/>
    <cellStyle name="Normal 3 3 2 2 2 2 2 5 3" xfId="38199"/>
    <cellStyle name="Normal 3 3 2 2 2 2 2 6" xfId="8059"/>
    <cellStyle name="Normal 3 3 2 2 2 2 2 6 2" xfId="38201"/>
    <cellStyle name="Normal 3 3 2 2 2 2 2 7" xfId="38186"/>
    <cellStyle name="Normal 3 3 2 2 2 2 3" xfId="8060"/>
    <cellStyle name="Normal 3 3 2 2 2 2 3 2" xfId="8061"/>
    <cellStyle name="Normal 3 3 2 2 2 2 3 2 2" xfId="8062"/>
    <cellStyle name="Normal 3 3 2 2 2 2 3 2 2 2" xfId="8063"/>
    <cellStyle name="Normal 3 3 2 2 2 2 3 2 2 2 2" xfId="38205"/>
    <cellStyle name="Normal 3 3 2 2 2 2 3 2 2 3" xfId="38204"/>
    <cellStyle name="Normal 3 3 2 2 2 2 3 2 3" xfId="8064"/>
    <cellStyle name="Normal 3 3 2 2 2 2 3 2 3 2" xfId="38206"/>
    <cellStyle name="Normal 3 3 2 2 2 2 3 2 4" xfId="38203"/>
    <cellStyle name="Normal 3 3 2 2 2 2 3 3" xfId="8065"/>
    <cellStyle name="Normal 3 3 2 2 2 2 3 3 2" xfId="8066"/>
    <cellStyle name="Normal 3 3 2 2 2 2 3 3 2 2" xfId="8067"/>
    <cellStyle name="Normal 3 3 2 2 2 2 3 3 2 2 2" xfId="38209"/>
    <cellStyle name="Normal 3 3 2 2 2 2 3 3 2 3" xfId="38208"/>
    <cellStyle name="Normal 3 3 2 2 2 2 3 3 3" xfId="8068"/>
    <cellStyle name="Normal 3 3 2 2 2 2 3 3 3 2" xfId="38210"/>
    <cellStyle name="Normal 3 3 2 2 2 2 3 3 4" xfId="38207"/>
    <cellStyle name="Normal 3 3 2 2 2 2 3 4" xfId="8069"/>
    <cellStyle name="Normal 3 3 2 2 2 2 3 4 2" xfId="8070"/>
    <cellStyle name="Normal 3 3 2 2 2 2 3 4 2 2" xfId="8071"/>
    <cellStyle name="Normal 3 3 2 2 2 2 3 4 2 2 2" xfId="38213"/>
    <cellStyle name="Normal 3 3 2 2 2 2 3 4 2 3" xfId="38212"/>
    <cellStyle name="Normal 3 3 2 2 2 2 3 4 3" xfId="8072"/>
    <cellStyle name="Normal 3 3 2 2 2 2 3 4 3 2" xfId="38214"/>
    <cellStyle name="Normal 3 3 2 2 2 2 3 4 4" xfId="38211"/>
    <cellStyle name="Normal 3 3 2 2 2 2 3 5" xfId="8073"/>
    <cellStyle name="Normal 3 3 2 2 2 2 3 5 2" xfId="8074"/>
    <cellStyle name="Normal 3 3 2 2 2 2 3 5 2 2" xfId="38216"/>
    <cellStyle name="Normal 3 3 2 2 2 2 3 5 3" xfId="38215"/>
    <cellStyle name="Normal 3 3 2 2 2 2 3 6" xfId="8075"/>
    <cellStyle name="Normal 3 3 2 2 2 2 3 6 2" xfId="38217"/>
    <cellStyle name="Normal 3 3 2 2 2 2 3 7" xfId="38202"/>
    <cellStyle name="Normal 3 3 2 2 2 2 4" xfId="8076"/>
    <cellStyle name="Normal 3 3 2 2 2 2 4 2" xfId="8077"/>
    <cellStyle name="Normal 3 3 2 2 2 2 4 2 2" xfId="8078"/>
    <cellStyle name="Normal 3 3 2 2 2 2 4 2 2 2" xfId="8079"/>
    <cellStyle name="Normal 3 3 2 2 2 2 4 2 2 2 2" xfId="38221"/>
    <cellStyle name="Normal 3 3 2 2 2 2 4 2 2 3" xfId="38220"/>
    <cellStyle name="Normal 3 3 2 2 2 2 4 2 3" xfId="8080"/>
    <cellStyle name="Normal 3 3 2 2 2 2 4 2 3 2" xfId="38222"/>
    <cellStyle name="Normal 3 3 2 2 2 2 4 2 4" xfId="38219"/>
    <cellStyle name="Normal 3 3 2 2 2 2 4 3" xfId="8081"/>
    <cellStyle name="Normal 3 3 2 2 2 2 4 3 2" xfId="8082"/>
    <cellStyle name="Normal 3 3 2 2 2 2 4 3 2 2" xfId="8083"/>
    <cellStyle name="Normal 3 3 2 2 2 2 4 3 2 2 2" xfId="38225"/>
    <cellStyle name="Normal 3 3 2 2 2 2 4 3 2 3" xfId="38224"/>
    <cellStyle name="Normal 3 3 2 2 2 2 4 3 3" xfId="8084"/>
    <cellStyle name="Normal 3 3 2 2 2 2 4 3 3 2" xfId="38226"/>
    <cellStyle name="Normal 3 3 2 2 2 2 4 3 4" xfId="38223"/>
    <cellStyle name="Normal 3 3 2 2 2 2 4 4" xfId="8085"/>
    <cellStyle name="Normal 3 3 2 2 2 2 4 4 2" xfId="8086"/>
    <cellStyle name="Normal 3 3 2 2 2 2 4 4 2 2" xfId="38228"/>
    <cellStyle name="Normal 3 3 2 2 2 2 4 4 3" xfId="38227"/>
    <cellStyle name="Normal 3 3 2 2 2 2 4 5" xfId="8087"/>
    <cellStyle name="Normal 3 3 2 2 2 2 4 5 2" xfId="38229"/>
    <cellStyle name="Normal 3 3 2 2 2 2 4 6" xfId="38218"/>
    <cellStyle name="Normal 3 3 2 2 2 2 5" xfId="8088"/>
    <cellStyle name="Normal 3 3 2 2 2 2 5 2" xfId="8089"/>
    <cellStyle name="Normal 3 3 2 2 2 2 5 2 2" xfId="8090"/>
    <cellStyle name="Normal 3 3 2 2 2 2 5 2 2 2" xfId="38232"/>
    <cellStyle name="Normal 3 3 2 2 2 2 5 2 3" xfId="38231"/>
    <cellStyle name="Normal 3 3 2 2 2 2 5 3" xfId="8091"/>
    <cellStyle name="Normal 3 3 2 2 2 2 5 3 2" xfId="38233"/>
    <cellStyle name="Normal 3 3 2 2 2 2 5 4" xfId="38230"/>
    <cellStyle name="Normal 3 3 2 2 2 2 6" xfId="8092"/>
    <cellStyle name="Normal 3 3 2 2 2 2 6 2" xfId="8093"/>
    <cellStyle name="Normal 3 3 2 2 2 2 6 2 2" xfId="8094"/>
    <cellStyle name="Normal 3 3 2 2 2 2 6 2 2 2" xfId="38236"/>
    <cellStyle name="Normal 3 3 2 2 2 2 6 2 3" xfId="38235"/>
    <cellStyle name="Normal 3 3 2 2 2 2 6 3" xfId="8095"/>
    <cellStyle name="Normal 3 3 2 2 2 2 6 3 2" xfId="38237"/>
    <cellStyle name="Normal 3 3 2 2 2 2 6 4" xfId="38234"/>
    <cellStyle name="Normal 3 3 2 2 2 2 7" xfId="8096"/>
    <cellStyle name="Normal 3 3 2 2 2 2 7 2" xfId="8097"/>
    <cellStyle name="Normal 3 3 2 2 2 2 7 2 2" xfId="8098"/>
    <cellStyle name="Normal 3 3 2 2 2 2 7 2 2 2" xfId="38240"/>
    <cellStyle name="Normal 3 3 2 2 2 2 7 2 3" xfId="38239"/>
    <cellStyle name="Normal 3 3 2 2 2 2 7 3" xfId="8099"/>
    <cellStyle name="Normal 3 3 2 2 2 2 7 3 2" xfId="38241"/>
    <cellStyle name="Normal 3 3 2 2 2 2 7 4" xfId="38238"/>
    <cellStyle name="Normal 3 3 2 2 2 2 8" xfId="8100"/>
    <cellStyle name="Normal 3 3 2 2 2 2 8 2" xfId="8101"/>
    <cellStyle name="Normal 3 3 2 2 2 2 8 2 2" xfId="8102"/>
    <cellStyle name="Normal 3 3 2 2 2 2 8 2 2 2" xfId="38244"/>
    <cellStyle name="Normal 3 3 2 2 2 2 8 2 3" xfId="38243"/>
    <cellStyle name="Normal 3 3 2 2 2 2 8 3" xfId="8103"/>
    <cellStyle name="Normal 3 3 2 2 2 2 8 3 2" xfId="38245"/>
    <cellStyle name="Normal 3 3 2 2 2 2 8 4" xfId="38242"/>
    <cellStyle name="Normal 3 3 2 2 2 2 9" xfId="8104"/>
    <cellStyle name="Normal 3 3 2 2 2 2 9 2" xfId="8105"/>
    <cellStyle name="Normal 3 3 2 2 2 2 9 2 2" xfId="8106"/>
    <cellStyle name="Normal 3 3 2 2 2 2 9 2 2 2" xfId="38248"/>
    <cellStyle name="Normal 3 3 2 2 2 2 9 2 3" xfId="38247"/>
    <cellStyle name="Normal 3 3 2 2 2 2 9 3" xfId="8107"/>
    <cellStyle name="Normal 3 3 2 2 2 2 9 3 2" xfId="38249"/>
    <cellStyle name="Normal 3 3 2 2 2 2 9 4" xfId="38246"/>
    <cellStyle name="Normal 3 3 2 2 2 3" xfId="8108"/>
    <cellStyle name="Normal 3 3 2 2 2 3 2" xfId="8109"/>
    <cellStyle name="Normal 3 3 2 2 2 3 2 2" xfId="8110"/>
    <cellStyle name="Normal 3 3 2 2 2 3 2 2 2" xfId="8111"/>
    <cellStyle name="Normal 3 3 2 2 2 3 2 2 2 2" xfId="38253"/>
    <cellStyle name="Normal 3 3 2 2 2 3 2 2 3" xfId="38252"/>
    <cellStyle name="Normal 3 3 2 2 2 3 2 3" xfId="8112"/>
    <cellStyle name="Normal 3 3 2 2 2 3 2 3 2" xfId="38254"/>
    <cellStyle name="Normal 3 3 2 2 2 3 2 4" xfId="38251"/>
    <cellStyle name="Normal 3 3 2 2 2 3 3" xfId="8113"/>
    <cellStyle name="Normal 3 3 2 2 2 3 3 2" xfId="8114"/>
    <cellStyle name="Normal 3 3 2 2 2 3 3 2 2" xfId="8115"/>
    <cellStyle name="Normal 3 3 2 2 2 3 3 2 2 2" xfId="38257"/>
    <cellStyle name="Normal 3 3 2 2 2 3 3 2 3" xfId="38256"/>
    <cellStyle name="Normal 3 3 2 2 2 3 3 3" xfId="8116"/>
    <cellStyle name="Normal 3 3 2 2 2 3 3 3 2" xfId="38258"/>
    <cellStyle name="Normal 3 3 2 2 2 3 3 4" xfId="38255"/>
    <cellStyle name="Normal 3 3 2 2 2 3 4" xfId="8117"/>
    <cellStyle name="Normal 3 3 2 2 2 3 4 2" xfId="8118"/>
    <cellStyle name="Normal 3 3 2 2 2 3 4 2 2" xfId="8119"/>
    <cellStyle name="Normal 3 3 2 2 2 3 4 2 2 2" xfId="38261"/>
    <cellStyle name="Normal 3 3 2 2 2 3 4 2 3" xfId="38260"/>
    <cellStyle name="Normal 3 3 2 2 2 3 4 3" xfId="8120"/>
    <cellStyle name="Normal 3 3 2 2 2 3 4 3 2" xfId="38262"/>
    <cellStyle name="Normal 3 3 2 2 2 3 4 4" xfId="38259"/>
    <cellStyle name="Normal 3 3 2 2 2 3 5" xfId="8121"/>
    <cellStyle name="Normal 3 3 2 2 2 3 5 2" xfId="8122"/>
    <cellStyle name="Normal 3 3 2 2 2 3 5 2 2" xfId="38264"/>
    <cellStyle name="Normal 3 3 2 2 2 3 5 3" xfId="38263"/>
    <cellStyle name="Normal 3 3 2 2 2 3 6" xfId="8123"/>
    <cellStyle name="Normal 3 3 2 2 2 3 6 2" xfId="38265"/>
    <cellStyle name="Normal 3 3 2 2 2 3 7" xfId="38250"/>
    <cellStyle name="Normal 3 3 2 2 2 4" xfId="8124"/>
    <cellStyle name="Normal 3 3 2 2 2 4 2" xfId="8125"/>
    <cellStyle name="Normal 3 3 2 2 2 4 2 2" xfId="8126"/>
    <cellStyle name="Normal 3 3 2 2 2 4 2 2 2" xfId="8127"/>
    <cellStyle name="Normal 3 3 2 2 2 4 2 2 2 2" xfId="38269"/>
    <cellStyle name="Normal 3 3 2 2 2 4 2 2 3" xfId="38268"/>
    <cellStyle name="Normal 3 3 2 2 2 4 2 3" xfId="8128"/>
    <cellStyle name="Normal 3 3 2 2 2 4 2 3 2" xfId="38270"/>
    <cellStyle name="Normal 3 3 2 2 2 4 2 4" xfId="38267"/>
    <cellStyle name="Normal 3 3 2 2 2 4 3" xfId="8129"/>
    <cellStyle name="Normal 3 3 2 2 2 4 3 2" xfId="8130"/>
    <cellStyle name="Normal 3 3 2 2 2 4 3 2 2" xfId="8131"/>
    <cellStyle name="Normal 3 3 2 2 2 4 3 2 2 2" xfId="38273"/>
    <cellStyle name="Normal 3 3 2 2 2 4 3 2 3" xfId="38272"/>
    <cellStyle name="Normal 3 3 2 2 2 4 3 3" xfId="8132"/>
    <cellStyle name="Normal 3 3 2 2 2 4 3 3 2" xfId="38274"/>
    <cellStyle name="Normal 3 3 2 2 2 4 3 4" xfId="38271"/>
    <cellStyle name="Normal 3 3 2 2 2 4 4" xfId="8133"/>
    <cellStyle name="Normal 3 3 2 2 2 4 4 2" xfId="8134"/>
    <cellStyle name="Normal 3 3 2 2 2 4 4 2 2" xfId="8135"/>
    <cellStyle name="Normal 3 3 2 2 2 4 4 2 2 2" xfId="38277"/>
    <cellStyle name="Normal 3 3 2 2 2 4 4 2 3" xfId="38276"/>
    <cellStyle name="Normal 3 3 2 2 2 4 4 3" xfId="8136"/>
    <cellStyle name="Normal 3 3 2 2 2 4 4 3 2" xfId="38278"/>
    <cellStyle name="Normal 3 3 2 2 2 4 4 4" xfId="38275"/>
    <cellStyle name="Normal 3 3 2 2 2 4 5" xfId="8137"/>
    <cellStyle name="Normal 3 3 2 2 2 4 5 2" xfId="8138"/>
    <cellStyle name="Normal 3 3 2 2 2 4 5 2 2" xfId="38280"/>
    <cellStyle name="Normal 3 3 2 2 2 4 5 3" xfId="38279"/>
    <cellStyle name="Normal 3 3 2 2 2 4 6" xfId="8139"/>
    <cellStyle name="Normal 3 3 2 2 2 4 6 2" xfId="38281"/>
    <cellStyle name="Normal 3 3 2 2 2 4 7" xfId="38266"/>
    <cellStyle name="Normal 3 3 2 2 2 5" xfId="8140"/>
    <cellStyle name="Normal 3 3 2 2 2 5 2" xfId="8141"/>
    <cellStyle name="Normal 3 3 2 2 2 5 2 2" xfId="8142"/>
    <cellStyle name="Normal 3 3 2 2 2 5 2 2 2" xfId="8143"/>
    <cellStyle name="Normal 3 3 2 2 2 5 2 2 2 2" xfId="38285"/>
    <cellStyle name="Normal 3 3 2 2 2 5 2 2 3" xfId="38284"/>
    <cellStyle name="Normal 3 3 2 2 2 5 2 3" xfId="8144"/>
    <cellStyle name="Normal 3 3 2 2 2 5 2 3 2" xfId="38286"/>
    <cellStyle name="Normal 3 3 2 2 2 5 2 4" xfId="38283"/>
    <cellStyle name="Normal 3 3 2 2 2 5 3" xfId="8145"/>
    <cellStyle name="Normal 3 3 2 2 2 5 3 2" xfId="8146"/>
    <cellStyle name="Normal 3 3 2 2 2 5 3 2 2" xfId="8147"/>
    <cellStyle name="Normal 3 3 2 2 2 5 3 2 2 2" xfId="38289"/>
    <cellStyle name="Normal 3 3 2 2 2 5 3 2 3" xfId="38288"/>
    <cellStyle name="Normal 3 3 2 2 2 5 3 3" xfId="8148"/>
    <cellStyle name="Normal 3 3 2 2 2 5 3 3 2" xfId="38290"/>
    <cellStyle name="Normal 3 3 2 2 2 5 3 4" xfId="38287"/>
    <cellStyle name="Normal 3 3 2 2 2 5 4" xfId="8149"/>
    <cellStyle name="Normal 3 3 2 2 2 5 4 2" xfId="8150"/>
    <cellStyle name="Normal 3 3 2 2 2 5 4 2 2" xfId="38292"/>
    <cellStyle name="Normal 3 3 2 2 2 5 4 3" xfId="38291"/>
    <cellStyle name="Normal 3 3 2 2 2 5 5" xfId="8151"/>
    <cellStyle name="Normal 3 3 2 2 2 5 5 2" xfId="38293"/>
    <cellStyle name="Normal 3 3 2 2 2 5 6" xfId="38282"/>
    <cellStyle name="Normal 3 3 2 2 2 6" xfId="8152"/>
    <cellStyle name="Normal 3 3 2 2 2 6 2" xfId="8153"/>
    <cellStyle name="Normal 3 3 2 2 2 6 2 2" xfId="8154"/>
    <cellStyle name="Normal 3 3 2 2 2 6 2 2 2" xfId="38296"/>
    <cellStyle name="Normal 3 3 2 2 2 6 2 3" xfId="38295"/>
    <cellStyle name="Normal 3 3 2 2 2 6 3" xfId="8155"/>
    <cellStyle name="Normal 3 3 2 2 2 6 3 2" xfId="38297"/>
    <cellStyle name="Normal 3 3 2 2 2 6 4" xfId="38294"/>
    <cellStyle name="Normal 3 3 2 2 2 7" xfId="8156"/>
    <cellStyle name="Normal 3 3 2 2 2 7 2" xfId="8157"/>
    <cellStyle name="Normal 3 3 2 2 2 7 2 2" xfId="8158"/>
    <cellStyle name="Normal 3 3 2 2 2 7 2 2 2" xfId="38300"/>
    <cellStyle name="Normal 3 3 2 2 2 7 2 3" xfId="38299"/>
    <cellStyle name="Normal 3 3 2 2 2 7 3" xfId="8159"/>
    <cellStyle name="Normal 3 3 2 2 2 7 3 2" xfId="38301"/>
    <cellStyle name="Normal 3 3 2 2 2 7 4" xfId="38298"/>
    <cellStyle name="Normal 3 3 2 2 2 8" xfId="8160"/>
    <cellStyle name="Normal 3 3 2 2 2 8 2" xfId="8161"/>
    <cellStyle name="Normal 3 3 2 2 2 8 2 2" xfId="8162"/>
    <cellStyle name="Normal 3 3 2 2 2 8 2 2 2" xfId="38304"/>
    <cellStyle name="Normal 3 3 2 2 2 8 2 3" xfId="38303"/>
    <cellStyle name="Normal 3 3 2 2 2 8 3" xfId="8163"/>
    <cellStyle name="Normal 3 3 2 2 2 8 3 2" xfId="38305"/>
    <cellStyle name="Normal 3 3 2 2 2 8 4" xfId="38302"/>
    <cellStyle name="Normal 3 3 2 2 2 9" xfId="8164"/>
    <cellStyle name="Normal 3 3 2 2 2 9 2" xfId="8165"/>
    <cellStyle name="Normal 3 3 2 2 2 9 2 2" xfId="8166"/>
    <cellStyle name="Normal 3 3 2 2 2 9 2 2 2" xfId="38308"/>
    <cellStyle name="Normal 3 3 2 2 2 9 2 3" xfId="38307"/>
    <cellStyle name="Normal 3 3 2 2 2 9 3" xfId="8167"/>
    <cellStyle name="Normal 3 3 2 2 2 9 3 2" xfId="38309"/>
    <cellStyle name="Normal 3 3 2 2 2 9 4" xfId="38306"/>
    <cellStyle name="Normal 3 3 2 2 3" xfId="8168"/>
    <cellStyle name="Normal 3 3 2 2 3 10" xfId="8169"/>
    <cellStyle name="Normal 3 3 2 2 3 10 2" xfId="8170"/>
    <cellStyle name="Normal 3 3 2 2 3 10 2 2" xfId="38312"/>
    <cellStyle name="Normal 3 3 2 2 3 10 3" xfId="38311"/>
    <cellStyle name="Normal 3 3 2 2 3 11" xfId="8171"/>
    <cellStyle name="Normal 3 3 2 2 3 11 2" xfId="38313"/>
    <cellStyle name="Normal 3 3 2 2 3 12" xfId="38310"/>
    <cellStyle name="Normal 3 3 2 2 3 2" xfId="8172"/>
    <cellStyle name="Normal 3 3 2 2 3 2 2" xfId="8173"/>
    <cellStyle name="Normal 3 3 2 2 3 2 2 2" xfId="8174"/>
    <cellStyle name="Normal 3 3 2 2 3 2 2 2 2" xfId="8175"/>
    <cellStyle name="Normal 3 3 2 2 3 2 2 2 2 2" xfId="38317"/>
    <cellStyle name="Normal 3 3 2 2 3 2 2 2 3" xfId="38316"/>
    <cellStyle name="Normal 3 3 2 2 3 2 2 3" xfId="8176"/>
    <cellStyle name="Normal 3 3 2 2 3 2 2 3 2" xfId="38318"/>
    <cellStyle name="Normal 3 3 2 2 3 2 2 4" xfId="38315"/>
    <cellStyle name="Normal 3 3 2 2 3 2 3" xfId="8177"/>
    <cellStyle name="Normal 3 3 2 2 3 2 3 2" xfId="8178"/>
    <cellStyle name="Normal 3 3 2 2 3 2 3 2 2" xfId="8179"/>
    <cellStyle name="Normal 3 3 2 2 3 2 3 2 2 2" xfId="38321"/>
    <cellStyle name="Normal 3 3 2 2 3 2 3 2 3" xfId="38320"/>
    <cellStyle name="Normal 3 3 2 2 3 2 3 3" xfId="8180"/>
    <cellStyle name="Normal 3 3 2 2 3 2 3 3 2" xfId="38322"/>
    <cellStyle name="Normal 3 3 2 2 3 2 3 4" xfId="38319"/>
    <cellStyle name="Normal 3 3 2 2 3 2 4" xfId="8181"/>
    <cellStyle name="Normal 3 3 2 2 3 2 4 2" xfId="8182"/>
    <cellStyle name="Normal 3 3 2 2 3 2 4 2 2" xfId="8183"/>
    <cellStyle name="Normal 3 3 2 2 3 2 4 2 2 2" xfId="38325"/>
    <cellStyle name="Normal 3 3 2 2 3 2 4 2 3" xfId="38324"/>
    <cellStyle name="Normal 3 3 2 2 3 2 4 3" xfId="8184"/>
    <cellStyle name="Normal 3 3 2 2 3 2 4 3 2" xfId="38326"/>
    <cellStyle name="Normal 3 3 2 2 3 2 4 4" xfId="38323"/>
    <cellStyle name="Normal 3 3 2 2 3 2 5" xfId="8185"/>
    <cellStyle name="Normal 3 3 2 2 3 2 5 2" xfId="8186"/>
    <cellStyle name="Normal 3 3 2 2 3 2 5 2 2" xfId="38328"/>
    <cellStyle name="Normal 3 3 2 2 3 2 5 3" xfId="38327"/>
    <cellStyle name="Normal 3 3 2 2 3 2 6" xfId="8187"/>
    <cellStyle name="Normal 3 3 2 2 3 2 6 2" xfId="38329"/>
    <cellStyle name="Normal 3 3 2 2 3 2 7" xfId="38314"/>
    <cellStyle name="Normal 3 3 2 2 3 3" xfId="8188"/>
    <cellStyle name="Normal 3 3 2 2 3 3 2" xfId="8189"/>
    <cellStyle name="Normal 3 3 2 2 3 3 2 2" xfId="8190"/>
    <cellStyle name="Normal 3 3 2 2 3 3 2 2 2" xfId="8191"/>
    <cellStyle name="Normal 3 3 2 2 3 3 2 2 2 2" xfId="38333"/>
    <cellStyle name="Normal 3 3 2 2 3 3 2 2 3" xfId="38332"/>
    <cellStyle name="Normal 3 3 2 2 3 3 2 3" xfId="8192"/>
    <cellStyle name="Normal 3 3 2 2 3 3 2 3 2" xfId="38334"/>
    <cellStyle name="Normal 3 3 2 2 3 3 2 4" xfId="38331"/>
    <cellStyle name="Normal 3 3 2 2 3 3 3" xfId="8193"/>
    <cellStyle name="Normal 3 3 2 2 3 3 3 2" xfId="8194"/>
    <cellStyle name="Normal 3 3 2 2 3 3 3 2 2" xfId="8195"/>
    <cellStyle name="Normal 3 3 2 2 3 3 3 2 2 2" xfId="38337"/>
    <cellStyle name="Normal 3 3 2 2 3 3 3 2 3" xfId="38336"/>
    <cellStyle name="Normal 3 3 2 2 3 3 3 3" xfId="8196"/>
    <cellStyle name="Normal 3 3 2 2 3 3 3 3 2" xfId="38338"/>
    <cellStyle name="Normal 3 3 2 2 3 3 3 4" xfId="38335"/>
    <cellStyle name="Normal 3 3 2 2 3 3 4" xfId="8197"/>
    <cellStyle name="Normal 3 3 2 2 3 3 4 2" xfId="8198"/>
    <cellStyle name="Normal 3 3 2 2 3 3 4 2 2" xfId="8199"/>
    <cellStyle name="Normal 3 3 2 2 3 3 4 2 2 2" xfId="38341"/>
    <cellStyle name="Normal 3 3 2 2 3 3 4 2 3" xfId="38340"/>
    <cellStyle name="Normal 3 3 2 2 3 3 4 3" xfId="8200"/>
    <cellStyle name="Normal 3 3 2 2 3 3 4 3 2" xfId="38342"/>
    <cellStyle name="Normal 3 3 2 2 3 3 4 4" xfId="38339"/>
    <cellStyle name="Normal 3 3 2 2 3 3 5" xfId="8201"/>
    <cellStyle name="Normal 3 3 2 2 3 3 5 2" xfId="8202"/>
    <cellStyle name="Normal 3 3 2 2 3 3 5 2 2" xfId="38344"/>
    <cellStyle name="Normal 3 3 2 2 3 3 5 3" xfId="38343"/>
    <cellStyle name="Normal 3 3 2 2 3 3 6" xfId="8203"/>
    <cellStyle name="Normal 3 3 2 2 3 3 6 2" xfId="38345"/>
    <cellStyle name="Normal 3 3 2 2 3 3 7" xfId="38330"/>
    <cellStyle name="Normal 3 3 2 2 3 4" xfId="8204"/>
    <cellStyle name="Normal 3 3 2 2 3 4 2" xfId="8205"/>
    <cellStyle name="Normal 3 3 2 2 3 4 2 2" xfId="8206"/>
    <cellStyle name="Normal 3 3 2 2 3 4 2 2 2" xfId="8207"/>
    <cellStyle name="Normal 3 3 2 2 3 4 2 2 2 2" xfId="38349"/>
    <cellStyle name="Normal 3 3 2 2 3 4 2 2 3" xfId="38348"/>
    <cellStyle name="Normal 3 3 2 2 3 4 2 3" xfId="8208"/>
    <cellStyle name="Normal 3 3 2 2 3 4 2 3 2" xfId="38350"/>
    <cellStyle name="Normal 3 3 2 2 3 4 2 4" xfId="38347"/>
    <cellStyle name="Normal 3 3 2 2 3 4 3" xfId="8209"/>
    <cellStyle name="Normal 3 3 2 2 3 4 3 2" xfId="8210"/>
    <cellStyle name="Normal 3 3 2 2 3 4 3 2 2" xfId="8211"/>
    <cellStyle name="Normal 3 3 2 2 3 4 3 2 2 2" xfId="38353"/>
    <cellStyle name="Normal 3 3 2 2 3 4 3 2 3" xfId="38352"/>
    <cellStyle name="Normal 3 3 2 2 3 4 3 3" xfId="8212"/>
    <cellStyle name="Normal 3 3 2 2 3 4 3 3 2" xfId="38354"/>
    <cellStyle name="Normal 3 3 2 2 3 4 3 4" xfId="38351"/>
    <cellStyle name="Normal 3 3 2 2 3 4 4" xfId="8213"/>
    <cellStyle name="Normal 3 3 2 2 3 4 4 2" xfId="8214"/>
    <cellStyle name="Normal 3 3 2 2 3 4 4 2 2" xfId="38356"/>
    <cellStyle name="Normal 3 3 2 2 3 4 4 3" xfId="38355"/>
    <cellStyle name="Normal 3 3 2 2 3 4 5" xfId="8215"/>
    <cellStyle name="Normal 3 3 2 2 3 4 5 2" xfId="38357"/>
    <cellStyle name="Normal 3 3 2 2 3 4 6" xfId="38346"/>
    <cellStyle name="Normal 3 3 2 2 3 5" xfId="8216"/>
    <cellStyle name="Normal 3 3 2 2 3 5 2" xfId="8217"/>
    <cellStyle name="Normal 3 3 2 2 3 5 2 2" xfId="8218"/>
    <cellStyle name="Normal 3 3 2 2 3 5 2 2 2" xfId="38360"/>
    <cellStyle name="Normal 3 3 2 2 3 5 2 3" xfId="38359"/>
    <cellStyle name="Normal 3 3 2 2 3 5 3" xfId="8219"/>
    <cellStyle name="Normal 3 3 2 2 3 5 3 2" xfId="38361"/>
    <cellStyle name="Normal 3 3 2 2 3 5 4" xfId="38358"/>
    <cellStyle name="Normal 3 3 2 2 3 6" xfId="8220"/>
    <cellStyle name="Normal 3 3 2 2 3 6 2" xfId="8221"/>
    <cellStyle name="Normal 3 3 2 2 3 6 2 2" xfId="8222"/>
    <cellStyle name="Normal 3 3 2 2 3 6 2 2 2" xfId="38364"/>
    <cellStyle name="Normal 3 3 2 2 3 6 2 3" xfId="38363"/>
    <cellStyle name="Normal 3 3 2 2 3 6 3" xfId="8223"/>
    <cellStyle name="Normal 3 3 2 2 3 6 3 2" xfId="38365"/>
    <cellStyle name="Normal 3 3 2 2 3 6 4" xfId="38362"/>
    <cellStyle name="Normal 3 3 2 2 3 7" xfId="8224"/>
    <cellStyle name="Normal 3 3 2 2 3 7 2" xfId="8225"/>
    <cellStyle name="Normal 3 3 2 2 3 7 2 2" xfId="8226"/>
    <cellStyle name="Normal 3 3 2 2 3 7 2 2 2" xfId="38368"/>
    <cellStyle name="Normal 3 3 2 2 3 7 2 3" xfId="38367"/>
    <cellStyle name="Normal 3 3 2 2 3 7 3" xfId="8227"/>
    <cellStyle name="Normal 3 3 2 2 3 7 3 2" xfId="38369"/>
    <cellStyle name="Normal 3 3 2 2 3 7 4" xfId="38366"/>
    <cellStyle name="Normal 3 3 2 2 3 8" xfId="8228"/>
    <cellStyle name="Normal 3 3 2 2 3 8 2" xfId="8229"/>
    <cellStyle name="Normal 3 3 2 2 3 8 2 2" xfId="8230"/>
    <cellStyle name="Normal 3 3 2 2 3 8 2 2 2" xfId="38372"/>
    <cellStyle name="Normal 3 3 2 2 3 8 2 3" xfId="38371"/>
    <cellStyle name="Normal 3 3 2 2 3 8 3" xfId="8231"/>
    <cellStyle name="Normal 3 3 2 2 3 8 3 2" xfId="38373"/>
    <cellStyle name="Normal 3 3 2 2 3 8 4" xfId="38370"/>
    <cellStyle name="Normal 3 3 2 2 3 9" xfId="8232"/>
    <cellStyle name="Normal 3 3 2 2 3 9 2" xfId="8233"/>
    <cellStyle name="Normal 3 3 2 2 3 9 2 2" xfId="8234"/>
    <cellStyle name="Normal 3 3 2 2 3 9 2 2 2" xfId="38376"/>
    <cellStyle name="Normal 3 3 2 2 3 9 2 3" xfId="38375"/>
    <cellStyle name="Normal 3 3 2 2 3 9 3" xfId="8235"/>
    <cellStyle name="Normal 3 3 2 2 3 9 3 2" xfId="38377"/>
    <cellStyle name="Normal 3 3 2 2 3 9 4" xfId="38374"/>
    <cellStyle name="Normal 3 3 2 2 4" xfId="8236"/>
    <cellStyle name="Normal 3 3 2 2 4 2" xfId="8237"/>
    <cellStyle name="Normal 3 3 2 2 4 2 2" xfId="8238"/>
    <cellStyle name="Normal 3 3 2 2 4 2 2 2" xfId="8239"/>
    <cellStyle name="Normal 3 3 2 2 4 2 2 2 2" xfId="38381"/>
    <cellStyle name="Normal 3 3 2 2 4 2 2 3" xfId="38380"/>
    <cellStyle name="Normal 3 3 2 2 4 2 3" xfId="8240"/>
    <cellStyle name="Normal 3 3 2 2 4 2 3 2" xfId="38382"/>
    <cellStyle name="Normal 3 3 2 2 4 2 4" xfId="38379"/>
    <cellStyle name="Normal 3 3 2 2 4 3" xfId="8241"/>
    <cellStyle name="Normal 3 3 2 2 4 3 2" xfId="8242"/>
    <cellStyle name="Normal 3 3 2 2 4 3 2 2" xfId="8243"/>
    <cellStyle name="Normal 3 3 2 2 4 3 2 2 2" xfId="38385"/>
    <cellStyle name="Normal 3 3 2 2 4 3 2 3" xfId="38384"/>
    <cellStyle name="Normal 3 3 2 2 4 3 3" xfId="8244"/>
    <cellStyle name="Normal 3 3 2 2 4 3 3 2" xfId="38386"/>
    <cellStyle name="Normal 3 3 2 2 4 3 4" xfId="38383"/>
    <cellStyle name="Normal 3 3 2 2 4 4" xfId="8245"/>
    <cellStyle name="Normal 3 3 2 2 4 4 2" xfId="8246"/>
    <cellStyle name="Normal 3 3 2 2 4 4 2 2" xfId="8247"/>
    <cellStyle name="Normal 3 3 2 2 4 4 2 2 2" xfId="38389"/>
    <cellStyle name="Normal 3 3 2 2 4 4 2 3" xfId="38388"/>
    <cellStyle name="Normal 3 3 2 2 4 4 3" xfId="8248"/>
    <cellStyle name="Normal 3 3 2 2 4 4 3 2" xfId="38390"/>
    <cellStyle name="Normal 3 3 2 2 4 4 4" xfId="38387"/>
    <cellStyle name="Normal 3 3 2 2 4 5" xfId="8249"/>
    <cellStyle name="Normal 3 3 2 2 4 5 2" xfId="8250"/>
    <cellStyle name="Normal 3 3 2 2 4 5 2 2" xfId="38392"/>
    <cellStyle name="Normal 3 3 2 2 4 5 3" xfId="38391"/>
    <cellStyle name="Normal 3 3 2 2 4 6" xfId="8251"/>
    <cellStyle name="Normal 3 3 2 2 4 6 2" xfId="38393"/>
    <cellStyle name="Normal 3 3 2 2 4 7" xfId="38378"/>
    <cellStyle name="Normal 3 3 2 2 5" xfId="8252"/>
    <cellStyle name="Normal 3 3 2 2 5 2" xfId="8253"/>
    <cellStyle name="Normal 3 3 2 2 5 2 2" xfId="8254"/>
    <cellStyle name="Normal 3 3 2 2 5 2 2 2" xfId="8255"/>
    <cellStyle name="Normal 3 3 2 2 5 2 2 2 2" xfId="38397"/>
    <cellStyle name="Normal 3 3 2 2 5 2 2 3" xfId="38396"/>
    <cellStyle name="Normal 3 3 2 2 5 2 3" xfId="8256"/>
    <cellStyle name="Normal 3 3 2 2 5 2 3 2" xfId="38398"/>
    <cellStyle name="Normal 3 3 2 2 5 2 4" xfId="38395"/>
    <cellStyle name="Normal 3 3 2 2 5 3" xfId="8257"/>
    <cellStyle name="Normal 3 3 2 2 5 3 2" xfId="8258"/>
    <cellStyle name="Normal 3 3 2 2 5 3 2 2" xfId="8259"/>
    <cellStyle name="Normal 3 3 2 2 5 3 2 2 2" xfId="38401"/>
    <cellStyle name="Normal 3 3 2 2 5 3 2 3" xfId="38400"/>
    <cellStyle name="Normal 3 3 2 2 5 3 3" xfId="8260"/>
    <cellStyle name="Normal 3 3 2 2 5 3 3 2" xfId="38402"/>
    <cellStyle name="Normal 3 3 2 2 5 3 4" xfId="38399"/>
    <cellStyle name="Normal 3 3 2 2 5 4" xfId="8261"/>
    <cellStyle name="Normal 3 3 2 2 5 4 2" xfId="8262"/>
    <cellStyle name="Normal 3 3 2 2 5 4 2 2" xfId="8263"/>
    <cellStyle name="Normal 3 3 2 2 5 4 2 2 2" xfId="38405"/>
    <cellStyle name="Normal 3 3 2 2 5 4 2 3" xfId="38404"/>
    <cellStyle name="Normal 3 3 2 2 5 4 3" xfId="8264"/>
    <cellStyle name="Normal 3 3 2 2 5 4 3 2" xfId="38406"/>
    <cellStyle name="Normal 3 3 2 2 5 4 4" xfId="38403"/>
    <cellStyle name="Normal 3 3 2 2 5 5" xfId="8265"/>
    <cellStyle name="Normal 3 3 2 2 5 5 2" xfId="8266"/>
    <cellStyle name="Normal 3 3 2 2 5 5 2 2" xfId="38408"/>
    <cellStyle name="Normal 3 3 2 2 5 5 3" xfId="38407"/>
    <cellStyle name="Normal 3 3 2 2 5 6" xfId="8267"/>
    <cellStyle name="Normal 3 3 2 2 5 6 2" xfId="38409"/>
    <cellStyle name="Normal 3 3 2 2 5 7" xfId="38394"/>
    <cellStyle name="Normal 3 3 2 2 6" xfId="8268"/>
    <cellStyle name="Normal 3 3 2 2 6 2" xfId="8269"/>
    <cellStyle name="Normal 3 3 2 2 6 2 2" xfId="8270"/>
    <cellStyle name="Normal 3 3 2 2 6 2 2 2" xfId="8271"/>
    <cellStyle name="Normal 3 3 2 2 6 2 2 2 2" xfId="38413"/>
    <cellStyle name="Normal 3 3 2 2 6 2 2 3" xfId="38412"/>
    <cellStyle name="Normal 3 3 2 2 6 2 3" xfId="8272"/>
    <cellStyle name="Normal 3 3 2 2 6 2 3 2" xfId="38414"/>
    <cellStyle name="Normal 3 3 2 2 6 2 4" xfId="38411"/>
    <cellStyle name="Normal 3 3 2 2 6 3" xfId="8273"/>
    <cellStyle name="Normal 3 3 2 2 6 3 2" xfId="8274"/>
    <cellStyle name="Normal 3 3 2 2 6 3 2 2" xfId="8275"/>
    <cellStyle name="Normal 3 3 2 2 6 3 2 2 2" xfId="38417"/>
    <cellStyle name="Normal 3 3 2 2 6 3 2 3" xfId="38416"/>
    <cellStyle name="Normal 3 3 2 2 6 3 3" xfId="8276"/>
    <cellStyle name="Normal 3 3 2 2 6 3 3 2" xfId="38418"/>
    <cellStyle name="Normal 3 3 2 2 6 3 4" xfId="38415"/>
    <cellStyle name="Normal 3 3 2 2 6 4" xfId="8277"/>
    <cellStyle name="Normal 3 3 2 2 6 4 2" xfId="8278"/>
    <cellStyle name="Normal 3 3 2 2 6 4 2 2" xfId="38420"/>
    <cellStyle name="Normal 3 3 2 2 6 4 3" xfId="38419"/>
    <cellStyle name="Normal 3 3 2 2 6 5" xfId="8279"/>
    <cellStyle name="Normal 3 3 2 2 6 5 2" xfId="38421"/>
    <cellStyle name="Normal 3 3 2 2 6 6" xfId="38410"/>
    <cellStyle name="Normal 3 3 2 2 7" xfId="8280"/>
    <cellStyle name="Normal 3 3 2 2 7 2" xfId="8281"/>
    <cellStyle name="Normal 3 3 2 2 7 2 2" xfId="8282"/>
    <cellStyle name="Normal 3 3 2 2 7 2 2 2" xfId="38424"/>
    <cellStyle name="Normal 3 3 2 2 7 2 3" xfId="38423"/>
    <cellStyle name="Normal 3 3 2 2 7 3" xfId="8283"/>
    <cellStyle name="Normal 3 3 2 2 7 3 2" xfId="38425"/>
    <cellStyle name="Normal 3 3 2 2 7 4" xfId="38422"/>
    <cellStyle name="Normal 3 3 2 2 8" xfId="8284"/>
    <cellStyle name="Normal 3 3 2 2 8 2" xfId="8285"/>
    <cellStyle name="Normal 3 3 2 2 8 2 2" xfId="8286"/>
    <cellStyle name="Normal 3 3 2 2 8 2 2 2" xfId="38428"/>
    <cellStyle name="Normal 3 3 2 2 8 2 3" xfId="38427"/>
    <cellStyle name="Normal 3 3 2 2 8 3" xfId="8287"/>
    <cellStyle name="Normal 3 3 2 2 8 3 2" xfId="38429"/>
    <cellStyle name="Normal 3 3 2 2 8 4" xfId="38426"/>
    <cellStyle name="Normal 3 3 2 2 9" xfId="8288"/>
    <cellStyle name="Normal 3 3 2 2 9 2" xfId="8289"/>
    <cellStyle name="Normal 3 3 2 2 9 2 2" xfId="8290"/>
    <cellStyle name="Normal 3 3 2 2 9 2 2 2" xfId="38432"/>
    <cellStyle name="Normal 3 3 2 2 9 2 3" xfId="38431"/>
    <cellStyle name="Normal 3 3 2 2 9 3" xfId="8291"/>
    <cellStyle name="Normal 3 3 2 2 9 3 2" xfId="38433"/>
    <cellStyle name="Normal 3 3 2 2 9 4" xfId="38430"/>
    <cellStyle name="Normal 3 3 2 3" xfId="8292"/>
    <cellStyle name="Normal 3 3 2 3 10" xfId="8293"/>
    <cellStyle name="Normal 3 3 2 3 10 2" xfId="8294"/>
    <cellStyle name="Normal 3 3 2 3 10 2 2" xfId="8295"/>
    <cellStyle name="Normal 3 3 2 3 10 2 2 2" xfId="38437"/>
    <cellStyle name="Normal 3 3 2 3 10 2 3" xfId="38436"/>
    <cellStyle name="Normal 3 3 2 3 10 3" xfId="8296"/>
    <cellStyle name="Normal 3 3 2 3 10 3 2" xfId="38438"/>
    <cellStyle name="Normal 3 3 2 3 10 4" xfId="38435"/>
    <cellStyle name="Normal 3 3 2 3 11" xfId="8297"/>
    <cellStyle name="Normal 3 3 2 3 11 2" xfId="8298"/>
    <cellStyle name="Normal 3 3 2 3 11 2 2" xfId="38440"/>
    <cellStyle name="Normal 3 3 2 3 11 3" xfId="38439"/>
    <cellStyle name="Normal 3 3 2 3 12" xfId="8299"/>
    <cellStyle name="Normal 3 3 2 3 12 2" xfId="38441"/>
    <cellStyle name="Normal 3 3 2 3 13" xfId="8300"/>
    <cellStyle name="Normal 3 3 2 3 13 2" xfId="38442"/>
    <cellStyle name="Normal 3 3 2 3 14" xfId="38434"/>
    <cellStyle name="Normal 3 3 2 3 2" xfId="8301"/>
    <cellStyle name="Normal 3 3 2 3 2 10" xfId="8302"/>
    <cellStyle name="Normal 3 3 2 3 2 10 2" xfId="8303"/>
    <cellStyle name="Normal 3 3 2 3 2 10 2 2" xfId="38445"/>
    <cellStyle name="Normal 3 3 2 3 2 10 3" xfId="38444"/>
    <cellStyle name="Normal 3 3 2 3 2 11" xfId="8304"/>
    <cellStyle name="Normal 3 3 2 3 2 11 2" xfId="38446"/>
    <cellStyle name="Normal 3 3 2 3 2 12" xfId="38443"/>
    <cellStyle name="Normal 3 3 2 3 2 2" xfId="8305"/>
    <cellStyle name="Normal 3 3 2 3 2 2 2" xfId="8306"/>
    <cellStyle name="Normal 3 3 2 3 2 2 2 2" xfId="8307"/>
    <cellStyle name="Normal 3 3 2 3 2 2 2 2 2" xfId="8308"/>
    <cellStyle name="Normal 3 3 2 3 2 2 2 2 2 2" xfId="38450"/>
    <cellStyle name="Normal 3 3 2 3 2 2 2 2 3" xfId="38449"/>
    <cellStyle name="Normal 3 3 2 3 2 2 2 3" xfId="8309"/>
    <cellStyle name="Normal 3 3 2 3 2 2 2 3 2" xfId="38451"/>
    <cellStyle name="Normal 3 3 2 3 2 2 2 4" xfId="38448"/>
    <cellStyle name="Normal 3 3 2 3 2 2 3" xfId="8310"/>
    <cellStyle name="Normal 3 3 2 3 2 2 3 2" xfId="8311"/>
    <cellStyle name="Normal 3 3 2 3 2 2 3 2 2" xfId="8312"/>
    <cellStyle name="Normal 3 3 2 3 2 2 3 2 2 2" xfId="38454"/>
    <cellStyle name="Normal 3 3 2 3 2 2 3 2 3" xfId="38453"/>
    <cellStyle name="Normal 3 3 2 3 2 2 3 3" xfId="8313"/>
    <cellStyle name="Normal 3 3 2 3 2 2 3 3 2" xfId="38455"/>
    <cellStyle name="Normal 3 3 2 3 2 2 3 4" xfId="38452"/>
    <cellStyle name="Normal 3 3 2 3 2 2 4" xfId="8314"/>
    <cellStyle name="Normal 3 3 2 3 2 2 4 2" xfId="8315"/>
    <cellStyle name="Normal 3 3 2 3 2 2 4 2 2" xfId="8316"/>
    <cellStyle name="Normal 3 3 2 3 2 2 4 2 2 2" xfId="38458"/>
    <cellStyle name="Normal 3 3 2 3 2 2 4 2 3" xfId="38457"/>
    <cellStyle name="Normal 3 3 2 3 2 2 4 3" xfId="8317"/>
    <cellStyle name="Normal 3 3 2 3 2 2 4 3 2" xfId="38459"/>
    <cellStyle name="Normal 3 3 2 3 2 2 4 4" xfId="38456"/>
    <cellStyle name="Normal 3 3 2 3 2 2 5" xfId="8318"/>
    <cellStyle name="Normal 3 3 2 3 2 2 5 2" xfId="8319"/>
    <cellStyle name="Normal 3 3 2 3 2 2 5 2 2" xfId="38461"/>
    <cellStyle name="Normal 3 3 2 3 2 2 5 3" xfId="38460"/>
    <cellStyle name="Normal 3 3 2 3 2 2 6" xfId="8320"/>
    <cellStyle name="Normal 3 3 2 3 2 2 6 2" xfId="38462"/>
    <cellStyle name="Normal 3 3 2 3 2 2 7" xfId="38447"/>
    <cellStyle name="Normal 3 3 2 3 2 3" xfId="8321"/>
    <cellStyle name="Normal 3 3 2 3 2 3 2" xfId="8322"/>
    <cellStyle name="Normal 3 3 2 3 2 3 2 2" xfId="8323"/>
    <cellStyle name="Normal 3 3 2 3 2 3 2 2 2" xfId="8324"/>
    <cellStyle name="Normal 3 3 2 3 2 3 2 2 2 2" xfId="38466"/>
    <cellStyle name="Normal 3 3 2 3 2 3 2 2 3" xfId="38465"/>
    <cellStyle name="Normal 3 3 2 3 2 3 2 3" xfId="8325"/>
    <cellStyle name="Normal 3 3 2 3 2 3 2 3 2" xfId="38467"/>
    <cellStyle name="Normal 3 3 2 3 2 3 2 4" xfId="38464"/>
    <cellStyle name="Normal 3 3 2 3 2 3 3" xfId="8326"/>
    <cellStyle name="Normal 3 3 2 3 2 3 3 2" xfId="8327"/>
    <cellStyle name="Normal 3 3 2 3 2 3 3 2 2" xfId="8328"/>
    <cellStyle name="Normal 3 3 2 3 2 3 3 2 2 2" xfId="38470"/>
    <cellStyle name="Normal 3 3 2 3 2 3 3 2 3" xfId="38469"/>
    <cellStyle name="Normal 3 3 2 3 2 3 3 3" xfId="8329"/>
    <cellStyle name="Normal 3 3 2 3 2 3 3 3 2" xfId="38471"/>
    <cellStyle name="Normal 3 3 2 3 2 3 3 4" xfId="38468"/>
    <cellStyle name="Normal 3 3 2 3 2 3 4" xfId="8330"/>
    <cellStyle name="Normal 3 3 2 3 2 3 4 2" xfId="8331"/>
    <cellStyle name="Normal 3 3 2 3 2 3 4 2 2" xfId="8332"/>
    <cellStyle name="Normal 3 3 2 3 2 3 4 2 2 2" xfId="38474"/>
    <cellStyle name="Normal 3 3 2 3 2 3 4 2 3" xfId="38473"/>
    <cellStyle name="Normal 3 3 2 3 2 3 4 3" xfId="8333"/>
    <cellStyle name="Normal 3 3 2 3 2 3 4 3 2" xfId="38475"/>
    <cellStyle name="Normal 3 3 2 3 2 3 4 4" xfId="38472"/>
    <cellStyle name="Normal 3 3 2 3 2 3 5" xfId="8334"/>
    <cellStyle name="Normal 3 3 2 3 2 3 5 2" xfId="8335"/>
    <cellStyle name="Normal 3 3 2 3 2 3 5 2 2" xfId="38477"/>
    <cellStyle name="Normal 3 3 2 3 2 3 5 3" xfId="38476"/>
    <cellStyle name="Normal 3 3 2 3 2 3 6" xfId="8336"/>
    <cellStyle name="Normal 3 3 2 3 2 3 6 2" xfId="38478"/>
    <cellStyle name="Normal 3 3 2 3 2 3 7" xfId="38463"/>
    <cellStyle name="Normal 3 3 2 3 2 4" xfId="8337"/>
    <cellStyle name="Normal 3 3 2 3 2 4 2" xfId="8338"/>
    <cellStyle name="Normal 3 3 2 3 2 4 2 2" xfId="8339"/>
    <cellStyle name="Normal 3 3 2 3 2 4 2 2 2" xfId="8340"/>
    <cellStyle name="Normal 3 3 2 3 2 4 2 2 2 2" xfId="38482"/>
    <cellStyle name="Normal 3 3 2 3 2 4 2 2 3" xfId="38481"/>
    <cellStyle name="Normal 3 3 2 3 2 4 2 3" xfId="8341"/>
    <cellStyle name="Normal 3 3 2 3 2 4 2 3 2" xfId="38483"/>
    <cellStyle name="Normal 3 3 2 3 2 4 2 4" xfId="38480"/>
    <cellStyle name="Normal 3 3 2 3 2 4 3" xfId="8342"/>
    <cellStyle name="Normal 3 3 2 3 2 4 3 2" xfId="8343"/>
    <cellStyle name="Normal 3 3 2 3 2 4 3 2 2" xfId="8344"/>
    <cellStyle name="Normal 3 3 2 3 2 4 3 2 2 2" xfId="38486"/>
    <cellStyle name="Normal 3 3 2 3 2 4 3 2 3" xfId="38485"/>
    <cellStyle name="Normal 3 3 2 3 2 4 3 3" xfId="8345"/>
    <cellStyle name="Normal 3 3 2 3 2 4 3 3 2" xfId="38487"/>
    <cellStyle name="Normal 3 3 2 3 2 4 3 4" xfId="38484"/>
    <cellStyle name="Normal 3 3 2 3 2 4 4" xfId="8346"/>
    <cellStyle name="Normal 3 3 2 3 2 4 4 2" xfId="8347"/>
    <cellStyle name="Normal 3 3 2 3 2 4 4 2 2" xfId="38489"/>
    <cellStyle name="Normal 3 3 2 3 2 4 4 3" xfId="38488"/>
    <cellStyle name="Normal 3 3 2 3 2 4 5" xfId="8348"/>
    <cellStyle name="Normal 3 3 2 3 2 4 5 2" xfId="38490"/>
    <cellStyle name="Normal 3 3 2 3 2 4 6" xfId="38479"/>
    <cellStyle name="Normal 3 3 2 3 2 5" xfId="8349"/>
    <cellStyle name="Normal 3 3 2 3 2 5 2" xfId="8350"/>
    <cellStyle name="Normal 3 3 2 3 2 5 2 2" xfId="8351"/>
    <cellStyle name="Normal 3 3 2 3 2 5 2 2 2" xfId="38493"/>
    <cellStyle name="Normal 3 3 2 3 2 5 2 3" xfId="38492"/>
    <cellStyle name="Normal 3 3 2 3 2 5 3" xfId="8352"/>
    <cellStyle name="Normal 3 3 2 3 2 5 3 2" xfId="38494"/>
    <cellStyle name="Normal 3 3 2 3 2 5 4" xfId="38491"/>
    <cellStyle name="Normal 3 3 2 3 2 6" xfId="8353"/>
    <cellStyle name="Normal 3 3 2 3 2 6 2" xfId="8354"/>
    <cellStyle name="Normal 3 3 2 3 2 6 2 2" xfId="8355"/>
    <cellStyle name="Normal 3 3 2 3 2 6 2 2 2" xfId="38497"/>
    <cellStyle name="Normal 3 3 2 3 2 6 2 3" xfId="38496"/>
    <cellStyle name="Normal 3 3 2 3 2 6 3" xfId="8356"/>
    <cellStyle name="Normal 3 3 2 3 2 6 3 2" xfId="38498"/>
    <cellStyle name="Normal 3 3 2 3 2 6 4" xfId="38495"/>
    <cellStyle name="Normal 3 3 2 3 2 7" xfId="8357"/>
    <cellStyle name="Normal 3 3 2 3 2 7 2" xfId="8358"/>
    <cellStyle name="Normal 3 3 2 3 2 7 2 2" xfId="8359"/>
    <cellStyle name="Normal 3 3 2 3 2 7 2 2 2" xfId="38501"/>
    <cellStyle name="Normal 3 3 2 3 2 7 2 3" xfId="38500"/>
    <cellStyle name="Normal 3 3 2 3 2 7 3" xfId="8360"/>
    <cellStyle name="Normal 3 3 2 3 2 7 3 2" xfId="38502"/>
    <cellStyle name="Normal 3 3 2 3 2 7 4" xfId="38499"/>
    <cellStyle name="Normal 3 3 2 3 2 8" xfId="8361"/>
    <cellStyle name="Normal 3 3 2 3 2 8 2" xfId="8362"/>
    <cellStyle name="Normal 3 3 2 3 2 8 2 2" xfId="8363"/>
    <cellStyle name="Normal 3 3 2 3 2 8 2 2 2" xfId="38505"/>
    <cellStyle name="Normal 3 3 2 3 2 8 2 3" xfId="38504"/>
    <cellStyle name="Normal 3 3 2 3 2 8 3" xfId="8364"/>
    <cellStyle name="Normal 3 3 2 3 2 8 3 2" xfId="38506"/>
    <cellStyle name="Normal 3 3 2 3 2 8 4" xfId="38503"/>
    <cellStyle name="Normal 3 3 2 3 2 9" xfId="8365"/>
    <cellStyle name="Normal 3 3 2 3 2 9 2" xfId="8366"/>
    <cellStyle name="Normal 3 3 2 3 2 9 2 2" xfId="8367"/>
    <cellStyle name="Normal 3 3 2 3 2 9 2 2 2" xfId="38509"/>
    <cellStyle name="Normal 3 3 2 3 2 9 2 3" xfId="38508"/>
    <cellStyle name="Normal 3 3 2 3 2 9 3" xfId="8368"/>
    <cellStyle name="Normal 3 3 2 3 2 9 3 2" xfId="38510"/>
    <cellStyle name="Normal 3 3 2 3 2 9 4" xfId="38507"/>
    <cellStyle name="Normal 3 3 2 3 3" xfId="8369"/>
    <cellStyle name="Normal 3 3 2 3 3 2" xfId="8370"/>
    <cellStyle name="Normal 3 3 2 3 3 2 2" xfId="8371"/>
    <cellStyle name="Normal 3 3 2 3 3 2 2 2" xfId="8372"/>
    <cellStyle name="Normal 3 3 2 3 3 2 2 2 2" xfId="38514"/>
    <cellStyle name="Normal 3 3 2 3 3 2 2 3" xfId="38513"/>
    <cellStyle name="Normal 3 3 2 3 3 2 3" xfId="8373"/>
    <cellStyle name="Normal 3 3 2 3 3 2 3 2" xfId="38515"/>
    <cellStyle name="Normal 3 3 2 3 3 2 4" xfId="38512"/>
    <cellStyle name="Normal 3 3 2 3 3 3" xfId="8374"/>
    <cellStyle name="Normal 3 3 2 3 3 3 2" xfId="8375"/>
    <cellStyle name="Normal 3 3 2 3 3 3 2 2" xfId="8376"/>
    <cellStyle name="Normal 3 3 2 3 3 3 2 2 2" xfId="38518"/>
    <cellStyle name="Normal 3 3 2 3 3 3 2 3" xfId="38517"/>
    <cellStyle name="Normal 3 3 2 3 3 3 3" xfId="8377"/>
    <cellStyle name="Normal 3 3 2 3 3 3 3 2" xfId="38519"/>
    <cellStyle name="Normal 3 3 2 3 3 3 4" xfId="38516"/>
    <cellStyle name="Normal 3 3 2 3 3 4" xfId="8378"/>
    <cellStyle name="Normal 3 3 2 3 3 4 2" xfId="8379"/>
    <cellStyle name="Normal 3 3 2 3 3 4 2 2" xfId="8380"/>
    <cellStyle name="Normal 3 3 2 3 3 4 2 2 2" xfId="38522"/>
    <cellStyle name="Normal 3 3 2 3 3 4 2 3" xfId="38521"/>
    <cellStyle name="Normal 3 3 2 3 3 4 3" xfId="8381"/>
    <cellStyle name="Normal 3 3 2 3 3 4 3 2" xfId="38523"/>
    <cellStyle name="Normal 3 3 2 3 3 4 4" xfId="38520"/>
    <cellStyle name="Normal 3 3 2 3 3 5" xfId="8382"/>
    <cellStyle name="Normal 3 3 2 3 3 5 2" xfId="8383"/>
    <cellStyle name="Normal 3 3 2 3 3 5 2 2" xfId="38525"/>
    <cellStyle name="Normal 3 3 2 3 3 5 3" xfId="38524"/>
    <cellStyle name="Normal 3 3 2 3 3 6" xfId="8384"/>
    <cellStyle name="Normal 3 3 2 3 3 6 2" xfId="38526"/>
    <cellStyle name="Normal 3 3 2 3 3 7" xfId="38511"/>
    <cellStyle name="Normal 3 3 2 3 4" xfId="8385"/>
    <cellStyle name="Normal 3 3 2 3 4 2" xfId="8386"/>
    <cellStyle name="Normal 3 3 2 3 4 2 2" xfId="8387"/>
    <cellStyle name="Normal 3 3 2 3 4 2 2 2" xfId="8388"/>
    <cellStyle name="Normal 3 3 2 3 4 2 2 2 2" xfId="38530"/>
    <cellStyle name="Normal 3 3 2 3 4 2 2 3" xfId="38529"/>
    <cellStyle name="Normal 3 3 2 3 4 2 3" xfId="8389"/>
    <cellStyle name="Normal 3 3 2 3 4 2 3 2" xfId="38531"/>
    <cellStyle name="Normal 3 3 2 3 4 2 4" xfId="38528"/>
    <cellStyle name="Normal 3 3 2 3 4 3" xfId="8390"/>
    <cellStyle name="Normal 3 3 2 3 4 3 2" xfId="8391"/>
    <cellStyle name="Normal 3 3 2 3 4 3 2 2" xfId="8392"/>
    <cellStyle name="Normal 3 3 2 3 4 3 2 2 2" xfId="38534"/>
    <cellStyle name="Normal 3 3 2 3 4 3 2 3" xfId="38533"/>
    <cellStyle name="Normal 3 3 2 3 4 3 3" xfId="8393"/>
    <cellStyle name="Normal 3 3 2 3 4 3 3 2" xfId="38535"/>
    <cellStyle name="Normal 3 3 2 3 4 3 4" xfId="38532"/>
    <cellStyle name="Normal 3 3 2 3 4 4" xfId="8394"/>
    <cellStyle name="Normal 3 3 2 3 4 4 2" xfId="8395"/>
    <cellStyle name="Normal 3 3 2 3 4 4 2 2" xfId="8396"/>
    <cellStyle name="Normal 3 3 2 3 4 4 2 2 2" xfId="38538"/>
    <cellStyle name="Normal 3 3 2 3 4 4 2 3" xfId="38537"/>
    <cellStyle name="Normal 3 3 2 3 4 4 3" xfId="8397"/>
    <cellStyle name="Normal 3 3 2 3 4 4 3 2" xfId="38539"/>
    <cellStyle name="Normal 3 3 2 3 4 4 4" xfId="38536"/>
    <cellStyle name="Normal 3 3 2 3 4 5" xfId="8398"/>
    <cellStyle name="Normal 3 3 2 3 4 5 2" xfId="8399"/>
    <cellStyle name="Normal 3 3 2 3 4 5 2 2" xfId="38541"/>
    <cellStyle name="Normal 3 3 2 3 4 5 3" xfId="38540"/>
    <cellStyle name="Normal 3 3 2 3 4 6" xfId="8400"/>
    <cellStyle name="Normal 3 3 2 3 4 6 2" xfId="38542"/>
    <cellStyle name="Normal 3 3 2 3 4 7" xfId="38527"/>
    <cellStyle name="Normal 3 3 2 3 5" xfId="8401"/>
    <cellStyle name="Normal 3 3 2 3 5 2" xfId="8402"/>
    <cellStyle name="Normal 3 3 2 3 5 2 2" xfId="8403"/>
    <cellStyle name="Normal 3 3 2 3 5 2 2 2" xfId="8404"/>
    <cellStyle name="Normal 3 3 2 3 5 2 2 2 2" xfId="38546"/>
    <cellStyle name="Normal 3 3 2 3 5 2 2 3" xfId="38545"/>
    <cellStyle name="Normal 3 3 2 3 5 2 3" xfId="8405"/>
    <cellStyle name="Normal 3 3 2 3 5 2 3 2" xfId="38547"/>
    <cellStyle name="Normal 3 3 2 3 5 2 4" xfId="38544"/>
    <cellStyle name="Normal 3 3 2 3 5 3" xfId="8406"/>
    <cellStyle name="Normal 3 3 2 3 5 3 2" xfId="8407"/>
    <cellStyle name="Normal 3 3 2 3 5 3 2 2" xfId="8408"/>
    <cellStyle name="Normal 3 3 2 3 5 3 2 2 2" xfId="38550"/>
    <cellStyle name="Normal 3 3 2 3 5 3 2 3" xfId="38549"/>
    <cellStyle name="Normal 3 3 2 3 5 3 3" xfId="8409"/>
    <cellStyle name="Normal 3 3 2 3 5 3 3 2" xfId="38551"/>
    <cellStyle name="Normal 3 3 2 3 5 3 4" xfId="38548"/>
    <cellStyle name="Normal 3 3 2 3 5 4" xfId="8410"/>
    <cellStyle name="Normal 3 3 2 3 5 4 2" xfId="8411"/>
    <cellStyle name="Normal 3 3 2 3 5 4 2 2" xfId="38553"/>
    <cellStyle name="Normal 3 3 2 3 5 4 3" xfId="38552"/>
    <cellStyle name="Normal 3 3 2 3 5 5" xfId="8412"/>
    <cellStyle name="Normal 3 3 2 3 5 5 2" xfId="38554"/>
    <cellStyle name="Normal 3 3 2 3 5 6" xfId="38543"/>
    <cellStyle name="Normal 3 3 2 3 6" xfId="8413"/>
    <cellStyle name="Normal 3 3 2 3 6 2" xfId="8414"/>
    <cellStyle name="Normal 3 3 2 3 6 2 2" xfId="8415"/>
    <cellStyle name="Normal 3 3 2 3 6 2 2 2" xfId="38557"/>
    <cellStyle name="Normal 3 3 2 3 6 2 3" xfId="38556"/>
    <cellStyle name="Normal 3 3 2 3 6 3" xfId="8416"/>
    <cellStyle name="Normal 3 3 2 3 6 3 2" xfId="38558"/>
    <cellStyle name="Normal 3 3 2 3 6 4" xfId="38555"/>
    <cellStyle name="Normal 3 3 2 3 7" xfId="8417"/>
    <cellStyle name="Normal 3 3 2 3 7 2" xfId="8418"/>
    <cellStyle name="Normal 3 3 2 3 7 2 2" xfId="8419"/>
    <cellStyle name="Normal 3 3 2 3 7 2 2 2" xfId="38561"/>
    <cellStyle name="Normal 3 3 2 3 7 2 3" xfId="38560"/>
    <cellStyle name="Normal 3 3 2 3 7 3" xfId="8420"/>
    <cellStyle name="Normal 3 3 2 3 7 3 2" xfId="38562"/>
    <cellStyle name="Normal 3 3 2 3 7 4" xfId="38559"/>
    <cellStyle name="Normal 3 3 2 3 8" xfId="8421"/>
    <cellStyle name="Normal 3 3 2 3 8 2" xfId="8422"/>
    <cellStyle name="Normal 3 3 2 3 8 2 2" xfId="8423"/>
    <cellStyle name="Normal 3 3 2 3 8 2 2 2" xfId="38565"/>
    <cellStyle name="Normal 3 3 2 3 8 2 3" xfId="38564"/>
    <cellStyle name="Normal 3 3 2 3 8 3" xfId="8424"/>
    <cellStyle name="Normal 3 3 2 3 8 3 2" xfId="38566"/>
    <cellStyle name="Normal 3 3 2 3 8 4" xfId="38563"/>
    <cellStyle name="Normal 3 3 2 3 9" xfId="8425"/>
    <cellStyle name="Normal 3 3 2 3 9 2" xfId="8426"/>
    <cellStyle name="Normal 3 3 2 3 9 2 2" xfId="8427"/>
    <cellStyle name="Normal 3 3 2 3 9 2 2 2" xfId="38569"/>
    <cellStyle name="Normal 3 3 2 3 9 2 3" xfId="38568"/>
    <cellStyle name="Normal 3 3 2 3 9 3" xfId="8428"/>
    <cellStyle name="Normal 3 3 2 3 9 3 2" xfId="38570"/>
    <cellStyle name="Normal 3 3 2 3 9 4" xfId="38567"/>
    <cellStyle name="Normal 3 3 2 4" xfId="8429"/>
    <cellStyle name="Normal 3 3 2 4 10" xfId="8430"/>
    <cellStyle name="Normal 3 3 2 4 10 2" xfId="8431"/>
    <cellStyle name="Normal 3 3 2 4 10 2 2" xfId="38573"/>
    <cellStyle name="Normal 3 3 2 4 10 3" xfId="38572"/>
    <cellStyle name="Normal 3 3 2 4 11" xfId="8432"/>
    <cellStyle name="Normal 3 3 2 4 11 2" xfId="38574"/>
    <cellStyle name="Normal 3 3 2 4 12" xfId="38571"/>
    <cellStyle name="Normal 3 3 2 4 2" xfId="8433"/>
    <cellStyle name="Normal 3 3 2 4 2 2" xfId="8434"/>
    <cellStyle name="Normal 3 3 2 4 2 2 2" xfId="8435"/>
    <cellStyle name="Normal 3 3 2 4 2 2 2 2" xfId="8436"/>
    <cellStyle name="Normal 3 3 2 4 2 2 2 2 2" xfId="38578"/>
    <cellStyle name="Normal 3 3 2 4 2 2 2 3" xfId="38577"/>
    <cellStyle name="Normal 3 3 2 4 2 2 3" xfId="8437"/>
    <cellStyle name="Normal 3 3 2 4 2 2 3 2" xfId="38579"/>
    <cellStyle name="Normal 3 3 2 4 2 2 4" xfId="38576"/>
    <cellStyle name="Normal 3 3 2 4 2 3" xfId="8438"/>
    <cellStyle name="Normal 3 3 2 4 2 3 2" xfId="8439"/>
    <cellStyle name="Normal 3 3 2 4 2 3 2 2" xfId="8440"/>
    <cellStyle name="Normal 3 3 2 4 2 3 2 2 2" xfId="38582"/>
    <cellStyle name="Normal 3 3 2 4 2 3 2 3" xfId="38581"/>
    <cellStyle name="Normal 3 3 2 4 2 3 3" xfId="8441"/>
    <cellStyle name="Normal 3 3 2 4 2 3 3 2" xfId="38583"/>
    <cellStyle name="Normal 3 3 2 4 2 3 4" xfId="38580"/>
    <cellStyle name="Normal 3 3 2 4 2 4" xfId="8442"/>
    <cellStyle name="Normal 3 3 2 4 2 4 2" xfId="8443"/>
    <cellStyle name="Normal 3 3 2 4 2 4 2 2" xfId="8444"/>
    <cellStyle name="Normal 3 3 2 4 2 4 2 2 2" xfId="38586"/>
    <cellStyle name="Normal 3 3 2 4 2 4 2 3" xfId="38585"/>
    <cellStyle name="Normal 3 3 2 4 2 4 3" xfId="8445"/>
    <cellStyle name="Normal 3 3 2 4 2 4 3 2" xfId="38587"/>
    <cellStyle name="Normal 3 3 2 4 2 4 4" xfId="38584"/>
    <cellStyle name="Normal 3 3 2 4 2 5" xfId="8446"/>
    <cellStyle name="Normal 3 3 2 4 2 5 2" xfId="8447"/>
    <cellStyle name="Normal 3 3 2 4 2 5 2 2" xfId="38589"/>
    <cellStyle name="Normal 3 3 2 4 2 5 3" xfId="38588"/>
    <cellStyle name="Normal 3 3 2 4 2 6" xfId="8448"/>
    <cellStyle name="Normal 3 3 2 4 2 6 2" xfId="38590"/>
    <cellStyle name="Normal 3 3 2 4 2 7" xfId="38575"/>
    <cellStyle name="Normal 3 3 2 4 3" xfId="8449"/>
    <cellStyle name="Normal 3 3 2 4 3 2" xfId="8450"/>
    <cellStyle name="Normal 3 3 2 4 3 2 2" xfId="8451"/>
    <cellStyle name="Normal 3 3 2 4 3 2 2 2" xfId="8452"/>
    <cellStyle name="Normal 3 3 2 4 3 2 2 2 2" xfId="38594"/>
    <cellStyle name="Normal 3 3 2 4 3 2 2 3" xfId="38593"/>
    <cellStyle name="Normal 3 3 2 4 3 2 3" xfId="8453"/>
    <cellStyle name="Normal 3 3 2 4 3 2 3 2" xfId="38595"/>
    <cellStyle name="Normal 3 3 2 4 3 2 4" xfId="38592"/>
    <cellStyle name="Normal 3 3 2 4 3 3" xfId="8454"/>
    <cellStyle name="Normal 3 3 2 4 3 3 2" xfId="8455"/>
    <cellStyle name="Normal 3 3 2 4 3 3 2 2" xfId="8456"/>
    <cellStyle name="Normal 3 3 2 4 3 3 2 2 2" xfId="38598"/>
    <cellStyle name="Normal 3 3 2 4 3 3 2 3" xfId="38597"/>
    <cellStyle name="Normal 3 3 2 4 3 3 3" xfId="8457"/>
    <cellStyle name="Normal 3 3 2 4 3 3 3 2" xfId="38599"/>
    <cellStyle name="Normal 3 3 2 4 3 3 4" xfId="38596"/>
    <cellStyle name="Normal 3 3 2 4 3 4" xfId="8458"/>
    <cellStyle name="Normal 3 3 2 4 3 4 2" xfId="8459"/>
    <cellStyle name="Normal 3 3 2 4 3 4 2 2" xfId="8460"/>
    <cellStyle name="Normal 3 3 2 4 3 4 2 2 2" xfId="38602"/>
    <cellStyle name="Normal 3 3 2 4 3 4 2 3" xfId="38601"/>
    <cellStyle name="Normal 3 3 2 4 3 4 3" xfId="8461"/>
    <cellStyle name="Normal 3 3 2 4 3 4 3 2" xfId="38603"/>
    <cellStyle name="Normal 3 3 2 4 3 4 4" xfId="38600"/>
    <cellStyle name="Normal 3 3 2 4 3 5" xfId="8462"/>
    <cellStyle name="Normal 3 3 2 4 3 5 2" xfId="8463"/>
    <cellStyle name="Normal 3 3 2 4 3 5 2 2" xfId="38605"/>
    <cellStyle name="Normal 3 3 2 4 3 5 3" xfId="38604"/>
    <cellStyle name="Normal 3 3 2 4 3 6" xfId="8464"/>
    <cellStyle name="Normal 3 3 2 4 3 6 2" xfId="38606"/>
    <cellStyle name="Normal 3 3 2 4 3 7" xfId="38591"/>
    <cellStyle name="Normal 3 3 2 4 4" xfId="8465"/>
    <cellStyle name="Normal 3 3 2 4 4 2" xfId="8466"/>
    <cellStyle name="Normal 3 3 2 4 4 2 2" xfId="8467"/>
    <cellStyle name="Normal 3 3 2 4 4 2 2 2" xfId="8468"/>
    <cellStyle name="Normal 3 3 2 4 4 2 2 2 2" xfId="38610"/>
    <cellStyle name="Normal 3 3 2 4 4 2 2 3" xfId="38609"/>
    <cellStyle name="Normal 3 3 2 4 4 2 3" xfId="8469"/>
    <cellStyle name="Normal 3 3 2 4 4 2 3 2" xfId="38611"/>
    <cellStyle name="Normal 3 3 2 4 4 2 4" xfId="38608"/>
    <cellStyle name="Normal 3 3 2 4 4 3" xfId="8470"/>
    <cellStyle name="Normal 3 3 2 4 4 3 2" xfId="8471"/>
    <cellStyle name="Normal 3 3 2 4 4 3 2 2" xfId="8472"/>
    <cellStyle name="Normal 3 3 2 4 4 3 2 2 2" xfId="38614"/>
    <cellStyle name="Normal 3 3 2 4 4 3 2 3" xfId="38613"/>
    <cellStyle name="Normal 3 3 2 4 4 3 3" xfId="8473"/>
    <cellStyle name="Normal 3 3 2 4 4 3 3 2" xfId="38615"/>
    <cellStyle name="Normal 3 3 2 4 4 3 4" xfId="38612"/>
    <cellStyle name="Normal 3 3 2 4 4 4" xfId="8474"/>
    <cellStyle name="Normal 3 3 2 4 4 4 2" xfId="8475"/>
    <cellStyle name="Normal 3 3 2 4 4 4 2 2" xfId="38617"/>
    <cellStyle name="Normal 3 3 2 4 4 4 3" xfId="38616"/>
    <cellStyle name="Normal 3 3 2 4 4 5" xfId="8476"/>
    <cellStyle name="Normal 3 3 2 4 4 5 2" xfId="38618"/>
    <cellStyle name="Normal 3 3 2 4 4 6" xfId="38607"/>
    <cellStyle name="Normal 3 3 2 4 5" xfId="8477"/>
    <cellStyle name="Normal 3 3 2 4 5 2" xfId="8478"/>
    <cellStyle name="Normal 3 3 2 4 5 2 2" xfId="8479"/>
    <cellStyle name="Normal 3 3 2 4 5 2 2 2" xfId="38621"/>
    <cellStyle name="Normal 3 3 2 4 5 2 3" xfId="38620"/>
    <cellStyle name="Normal 3 3 2 4 5 3" xfId="8480"/>
    <cellStyle name="Normal 3 3 2 4 5 3 2" xfId="38622"/>
    <cellStyle name="Normal 3 3 2 4 5 4" xfId="38619"/>
    <cellStyle name="Normal 3 3 2 4 6" xfId="8481"/>
    <cellStyle name="Normal 3 3 2 4 6 2" xfId="8482"/>
    <cellStyle name="Normal 3 3 2 4 6 2 2" xfId="8483"/>
    <cellStyle name="Normal 3 3 2 4 6 2 2 2" xfId="38625"/>
    <cellStyle name="Normal 3 3 2 4 6 2 3" xfId="38624"/>
    <cellStyle name="Normal 3 3 2 4 6 3" xfId="8484"/>
    <cellStyle name="Normal 3 3 2 4 6 3 2" xfId="38626"/>
    <cellStyle name="Normal 3 3 2 4 6 4" xfId="38623"/>
    <cellStyle name="Normal 3 3 2 4 7" xfId="8485"/>
    <cellStyle name="Normal 3 3 2 4 7 2" xfId="8486"/>
    <cellStyle name="Normal 3 3 2 4 7 2 2" xfId="8487"/>
    <cellStyle name="Normal 3 3 2 4 7 2 2 2" xfId="38629"/>
    <cellStyle name="Normal 3 3 2 4 7 2 3" xfId="38628"/>
    <cellStyle name="Normal 3 3 2 4 7 3" xfId="8488"/>
    <cellStyle name="Normal 3 3 2 4 7 3 2" xfId="38630"/>
    <cellStyle name="Normal 3 3 2 4 7 4" xfId="38627"/>
    <cellStyle name="Normal 3 3 2 4 8" xfId="8489"/>
    <cellStyle name="Normal 3 3 2 4 8 2" xfId="8490"/>
    <cellStyle name="Normal 3 3 2 4 8 2 2" xfId="8491"/>
    <cellStyle name="Normal 3 3 2 4 8 2 2 2" xfId="38633"/>
    <cellStyle name="Normal 3 3 2 4 8 2 3" xfId="38632"/>
    <cellStyle name="Normal 3 3 2 4 8 3" xfId="8492"/>
    <cellStyle name="Normal 3 3 2 4 8 3 2" xfId="38634"/>
    <cellStyle name="Normal 3 3 2 4 8 4" xfId="38631"/>
    <cellStyle name="Normal 3 3 2 4 9" xfId="8493"/>
    <cellStyle name="Normal 3 3 2 4 9 2" xfId="8494"/>
    <cellStyle name="Normal 3 3 2 4 9 2 2" xfId="8495"/>
    <cellStyle name="Normal 3 3 2 4 9 2 2 2" xfId="38637"/>
    <cellStyle name="Normal 3 3 2 4 9 2 3" xfId="38636"/>
    <cellStyle name="Normal 3 3 2 4 9 3" xfId="8496"/>
    <cellStyle name="Normal 3 3 2 4 9 3 2" xfId="38638"/>
    <cellStyle name="Normal 3 3 2 4 9 4" xfId="38635"/>
    <cellStyle name="Normal 3 3 2 5" xfId="8497"/>
    <cellStyle name="Normal 3 3 2 5 2" xfId="8498"/>
    <cellStyle name="Normal 3 3 2 5 2 2" xfId="8499"/>
    <cellStyle name="Normal 3 3 2 5 2 2 2" xfId="8500"/>
    <cellStyle name="Normal 3 3 2 5 2 2 2 2" xfId="38642"/>
    <cellStyle name="Normal 3 3 2 5 2 2 3" xfId="38641"/>
    <cellStyle name="Normal 3 3 2 5 2 3" xfId="8501"/>
    <cellStyle name="Normal 3 3 2 5 2 3 2" xfId="38643"/>
    <cellStyle name="Normal 3 3 2 5 2 4" xfId="38640"/>
    <cellStyle name="Normal 3 3 2 5 3" xfId="8502"/>
    <cellStyle name="Normal 3 3 2 5 3 2" xfId="8503"/>
    <cellStyle name="Normal 3 3 2 5 3 2 2" xfId="8504"/>
    <cellStyle name="Normal 3 3 2 5 3 2 2 2" xfId="38646"/>
    <cellStyle name="Normal 3 3 2 5 3 2 3" xfId="38645"/>
    <cellStyle name="Normal 3 3 2 5 3 3" xfId="8505"/>
    <cellStyle name="Normal 3 3 2 5 3 3 2" xfId="38647"/>
    <cellStyle name="Normal 3 3 2 5 3 4" xfId="38644"/>
    <cellStyle name="Normal 3 3 2 5 4" xfId="8506"/>
    <cellStyle name="Normal 3 3 2 5 4 2" xfId="8507"/>
    <cellStyle name="Normal 3 3 2 5 4 2 2" xfId="8508"/>
    <cellStyle name="Normal 3 3 2 5 4 2 2 2" xfId="38650"/>
    <cellStyle name="Normal 3 3 2 5 4 2 3" xfId="38649"/>
    <cellStyle name="Normal 3 3 2 5 4 3" xfId="8509"/>
    <cellStyle name="Normal 3 3 2 5 4 3 2" xfId="38651"/>
    <cellStyle name="Normal 3 3 2 5 4 4" xfId="38648"/>
    <cellStyle name="Normal 3 3 2 5 5" xfId="8510"/>
    <cellStyle name="Normal 3 3 2 5 5 2" xfId="8511"/>
    <cellStyle name="Normal 3 3 2 5 5 2 2" xfId="38653"/>
    <cellStyle name="Normal 3 3 2 5 5 3" xfId="38652"/>
    <cellStyle name="Normal 3 3 2 5 6" xfId="8512"/>
    <cellStyle name="Normal 3 3 2 5 6 2" xfId="38654"/>
    <cellStyle name="Normal 3 3 2 5 7" xfId="38639"/>
    <cellStyle name="Normal 3 3 2 6" xfId="8513"/>
    <cellStyle name="Normal 3 3 2 6 2" xfId="8514"/>
    <cellStyle name="Normal 3 3 2 6 2 2" xfId="8515"/>
    <cellStyle name="Normal 3 3 2 6 2 2 2" xfId="8516"/>
    <cellStyle name="Normal 3 3 2 6 2 2 2 2" xfId="38658"/>
    <cellStyle name="Normal 3 3 2 6 2 2 3" xfId="38657"/>
    <cellStyle name="Normal 3 3 2 6 2 3" xfId="8517"/>
    <cellStyle name="Normal 3 3 2 6 2 3 2" xfId="38659"/>
    <cellStyle name="Normal 3 3 2 6 2 4" xfId="38656"/>
    <cellStyle name="Normal 3 3 2 6 3" xfId="8518"/>
    <cellStyle name="Normal 3 3 2 6 3 2" xfId="8519"/>
    <cellStyle name="Normal 3 3 2 6 3 2 2" xfId="8520"/>
    <cellStyle name="Normal 3 3 2 6 3 2 2 2" xfId="38662"/>
    <cellStyle name="Normal 3 3 2 6 3 2 3" xfId="38661"/>
    <cellStyle name="Normal 3 3 2 6 3 3" xfId="8521"/>
    <cellStyle name="Normal 3 3 2 6 3 3 2" xfId="38663"/>
    <cellStyle name="Normal 3 3 2 6 3 4" xfId="38660"/>
    <cellStyle name="Normal 3 3 2 6 4" xfId="8522"/>
    <cellStyle name="Normal 3 3 2 6 4 2" xfId="8523"/>
    <cellStyle name="Normal 3 3 2 6 4 2 2" xfId="8524"/>
    <cellStyle name="Normal 3 3 2 6 4 2 2 2" xfId="38666"/>
    <cellStyle name="Normal 3 3 2 6 4 2 3" xfId="38665"/>
    <cellStyle name="Normal 3 3 2 6 4 3" xfId="8525"/>
    <cellStyle name="Normal 3 3 2 6 4 3 2" xfId="38667"/>
    <cellStyle name="Normal 3 3 2 6 4 4" xfId="38664"/>
    <cellStyle name="Normal 3 3 2 6 5" xfId="8526"/>
    <cellStyle name="Normal 3 3 2 6 5 2" xfId="8527"/>
    <cellStyle name="Normal 3 3 2 6 5 2 2" xfId="38669"/>
    <cellStyle name="Normal 3 3 2 6 5 3" xfId="38668"/>
    <cellStyle name="Normal 3 3 2 6 6" xfId="8528"/>
    <cellStyle name="Normal 3 3 2 6 6 2" xfId="38670"/>
    <cellStyle name="Normal 3 3 2 6 7" xfId="38655"/>
    <cellStyle name="Normal 3 3 2 7" xfId="8529"/>
    <cellStyle name="Normal 3 3 2 7 2" xfId="8530"/>
    <cellStyle name="Normal 3 3 2 7 2 2" xfId="8531"/>
    <cellStyle name="Normal 3 3 2 7 2 2 2" xfId="8532"/>
    <cellStyle name="Normal 3 3 2 7 2 2 2 2" xfId="38674"/>
    <cellStyle name="Normal 3 3 2 7 2 2 3" xfId="38673"/>
    <cellStyle name="Normal 3 3 2 7 2 3" xfId="8533"/>
    <cellStyle name="Normal 3 3 2 7 2 3 2" xfId="38675"/>
    <cellStyle name="Normal 3 3 2 7 2 4" xfId="38672"/>
    <cellStyle name="Normal 3 3 2 7 3" xfId="8534"/>
    <cellStyle name="Normal 3 3 2 7 3 2" xfId="8535"/>
    <cellStyle name="Normal 3 3 2 7 3 2 2" xfId="8536"/>
    <cellStyle name="Normal 3 3 2 7 3 2 2 2" xfId="38678"/>
    <cellStyle name="Normal 3 3 2 7 3 2 3" xfId="38677"/>
    <cellStyle name="Normal 3 3 2 7 3 3" xfId="8537"/>
    <cellStyle name="Normal 3 3 2 7 3 3 2" xfId="38679"/>
    <cellStyle name="Normal 3 3 2 7 3 4" xfId="38676"/>
    <cellStyle name="Normal 3 3 2 7 4" xfId="8538"/>
    <cellStyle name="Normal 3 3 2 7 4 2" xfId="8539"/>
    <cellStyle name="Normal 3 3 2 7 4 2 2" xfId="38681"/>
    <cellStyle name="Normal 3 3 2 7 4 3" xfId="38680"/>
    <cellStyle name="Normal 3 3 2 7 5" xfId="8540"/>
    <cellStyle name="Normal 3 3 2 7 5 2" xfId="38682"/>
    <cellStyle name="Normal 3 3 2 7 6" xfId="38671"/>
    <cellStyle name="Normal 3 3 2 8" xfId="8541"/>
    <cellStyle name="Normal 3 3 2 8 2" xfId="8542"/>
    <cellStyle name="Normal 3 3 2 8 2 2" xfId="8543"/>
    <cellStyle name="Normal 3 3 2 8 2 2 2" xfId="38685"/>
    <cellStyle name="Normal 3 3 2 8 2 3" xfId="38684"/>
    <cellStyle name="Normal 3 3 2 8 3" xfId="8544"/>
    <cellStyle name="Normal 3 3 2 8 3 2" xfId="38686"/>
    <cellStyle name="Normal 3 3 2 8 4" xfId="38683"/>
    <cellStyle name="Normal 3 3 2 9" xfId="8545"/>
    <cellStyle name="Normal 3 3 2 9 2" xfId="8546"/>
    <cellStyle name="Normal 3 3 2 9 2 2" xfId="8547"/>
    <cellStyle name="Normal 3 3 2 9 2 2 2" xfId="38689"/>
    <cellStyle name="Normal 3 3 2 9 2 3" xfId="38688"/>
    <cellStyle name="Normal 3 3 2 9 3" xfId="8548"/>
    <cellStyle name="Normal 3 3 2 9 3 2" xfId="38690"/>
    <cellStyle name="Normal 3 3 2 9 4" xfId="38687"/>
    <cellStyle name="Normal 3 3 3" xfId="8549"/>
    <cellStyle name="Normal 3 3 3 10" xfId="8550"/>
    <cellStyle name="Normal 3 3 3 10 2" xfId="8551"/>
    <cellStyle name="Normal 3 3 3 10 2 2" xfId="8552"/>
    <cellStyle name="Normal 3 3 3 10 2 2 2" xfId="38694"/>
    <cellStyle name="Normal 3 3 3 10 2 3" xfId="38693"/>
    <cellStyle name="Normal 3 3 3 10 3" xfId="8553"/>
    <cellStyle name="Normal 3 3 3 10 3 2" xfId="38695"/>
    <cellStyle name="Normal 3 3 3 10 4" xfId="38692"/>
    <cellStyle name="Normal 3 3 3 11" xfId="8554"/>
    <cellStyle name="Normal 3 3 3 11 2" xfId="8555"/>
    <cellStyle name="Normal 3 3 3 11 2 2" xfId="8556"/>
    <cellStyle name="Normal 3 3 3 11 2 2 2" xfId="38698"/>
    <cellStyle name="Normal 3 3 3 11 2 3" xfId="38697"/>
    <cellStyle name="Normal 3 3 3 11 3" xfId="8557"/>
    <cellStyle name="Normal 3 3 3 11 3 2" xfId="38699"/>
    <cellStyle name="Normal 3 3 3 11 4" xfId="38696"/>
    <cellStyle name="Normal 3 3 3 12" xfId="8558"/>
    <cellStyle name="Normal 3 3 3 12 2" xfId="8559"/>
    <cellStyle name="Normal 3 3 3 12 2 2" xfId="8560"/>
    <cellStyle name="Normal 3 3 3 12 2 2 2" xfId="38702"/>
    <cellStyle name="Normal 3 3 3 12 2 3" xfId="38701"/>
    <cellStyle name="Normal 3 3 3 12 3" xfId="8561"/>
    <cellStyle name="Normal 3 3 3 12 3 2" xfId="38703"/>
    <cellStyle name="Normal 3 3 3 12 4" xfId="38700"/>
    <cellStyle name="Normal 3 3 3 13" xfId="8562"/>
    <cellStyle name="Normal 3 3 3 13 2" xfId="8563"/>
    <cellStyle name="Normal 3 3 3 13 2 2" xfId="38705"/>
    <cellStyle name="Normal 3 3 3 13 3" xfId="38704"/>
    <cellStyle name="Normal 3 3 3 14" xfId="8564"/>
    <cellStyle name="Normal 3 3 3 14 2" xfId="38706"/>
    <cellStyle name="Normal 3 3 3 15" xfId="8565"/>
    <cellStyle name="Normal 3 3 3 15 2" xfId="38707"/>
    <cellStyle name="Normal 3 3 3 16" xfId="38691"/>
    <cellStyle name="Normal 3 3 3 2" xfId="8566"/>
    <cellStyle name="Normal 3 3 3 2 10" xfId="8567"/>
    <cellStyle name="Normal 3 3 3 2 10 2" xfId="8568"/>
    <cellStyle name="Normal 3 3 3 2 10 2 2" xfId="8569"/>
    <cellStyle name="Normal 3 3 3 2 10 2 2 2" xfId="38711"/>
    <cellStyle name="Normal 3 3 3 2 10 2 3" xfId="38710"/>
    <cellStyle name="Normal 3 3 3 2 10 3" xfId="8570"/>
    <cellStyle name="Normal 3 3 3 2 10 3 2" xfId="38712"/>
    <cellStyle name="Normal 3 3 3 2 10 4" xfId="38709"/>
    <cellStyle name="Normal 3 3 3 2 11" xfId="8571"/>
    <cellStyle name="Normal 3 3 3 2 11 2" xfId="8572"/>
    <cellStyle name="Normal 3 3 3 2 11 2 2" xfId="8573"/>
    <cellStyle name="Normal 3 3 3 2 11 2 2 2" xfId="38715"/>
    <cellStyle name="Normal 3 3 3 2 11 2 3" xfId="38714"/>
    <cellStyle name="Normal 3 3 3 2 11 3" xfId="8574"/>
    <cellStyle name="Normal 3 3 3 2 11 3 2" xfId="38716"/>
    <cellStyle name="Normal 3 3 3 2 11 4" xfId="38713"/>
    <cellStyle name="Normal 3 3 3 2 12" xfId="8575"/>
    <cellStyle name="Normal 3 3 3 2 12 2" xfId="8576"/>
    <cellStyle name="Normal 3 3 3 2 12 2 2" xfId="38718"/>
    <cellStyle name="Normal 3 3 3 2 12 3" xfId="38717"/>
    <cellStyle name="Normal 3 3 3 2 13" xfId="8577"/>
    <cellStyle name="Normal 3 3 3 2 13 2" xfId="38719"/>
    <cellStyle name="Normal 3 3 3 2 14" xfId="8578"/>
    <cellStyle name="Normal 3 3 3 2 14 2" xfId="38720"/>
    <cellStyle name="Normal 3 3 3 2 15" xfId="38708"/>
    <cellStyle name="Normal 3 3 3 2 2" xfId="8579"/>
    <cellStyle name="Normal 3 3 3 2 2 10" xfId="8580"/>
    <cellStyle name="Normal 3 3 3 2 2 10 2" xfId="8581"/>
    <cellStyle name="Normal 3 3 3 2 2 10 2 2" xfId="8582"/>
    <cellStyle name="Normal 3 3 3 2 2 10 2 2 2" xfId="38724"/>
    <cellStyle name="Normal 3 3 3 2 2 10 2 3" xfId="38723"/>
    <cellStyle name="Normal 3 3 3 2 2 10 3" xfId="8583"/>
    <cellStyle name="Normal 3 3 3 2 2 10 3 2" xfId="38725"/>
    <cellStyle name="Normal 3 3 3 2 2 10 4" xfId="38722"/>
    <cellStyle name="Normal 3 3 3 2 2 11" xfId="8584"/>
    <cellStyle name="Normal 3 3 3 2 2 11 2" xfId="8585"/>
    <cellStyle name="Normal 3 3 3 2 2 11 2 2" xfId="38727"/>
    <cellStyle name="Normal 3 3 3 2 2 11 3" xfId="38726"/>
    <cellStyle name="Normal 3 3 3 2 2 12" xfId="8586"/>
    <cellStyle name="Normal 3 3 3 2 2 12 2" xfId="38728"/>
    <cellStyle name="Normal 3 3 3 2 2 13" xfId="8587"/>
    <cellStyle name="Normal 3 3 3 2 2 13 2" xfId="38729"/>
    <cellStyle name="Normal 3 3 3 2 2 14" xfId="38721"/>
    <cellStyle name="Normal 3 3 3 2 2 2" xfId="8588"/>
    <cellStyle name="Normal 3 3 3 2 2 2 10" xfId="8589"/>
    <cellStyle name="Normal 3 3 3 2 2 2 10 2" xfId="8590"/>
    <cellStyle name="Normal 3 3 3 2 2 2 10 2 2" xfId="38732"/>
    <cellStyle name="Normal 3 3 3 2 2 2 10 3" xfId="38731"/>
    <cellStyle name="Normal 3 3 3 2 2 2 11" xfId="8591"/>
    <cellStyle name="Normal 3 3 3 2 2 2 11 2" xfId="38733"/>
    <cellStyle name="Normal 3 3 3 2 2 2 12" xfId="38730"/>
    <cellStyle name="Normal 3 3 3 2 2 2 2" xfId="8592"/>
    <cellStyle name="Normal 3 3 3 2 2 2 2 2" xfId="8593"/>
    <cellStyle name="Normal 3 3 3 2 2 2 2 2 2" xfId="8594"/>
    <cellStyle name="Normal 3 3 3 2 2 2 2 2 2 2" xfId="8595"/>
    <cellStyle name="Normal 3 3 3 2 2 2 2 2 2 2 2" xfId="38737"/>
    <cellStyle name="Normal 3 3 3 2 2 2 2 2 2 3" xfId="38736"/>
    <cellStyle name="Normal 3 3 3 2 2 2 2 2 3" xfId="8596"/>
    <cellStyle name="Normal 3 3 3 2 2 2 2 2 3 2" xfId="38738"/>
    <cellStyle name="Normal 3 3 3 2 2 2 2 2 4" xfId="38735"/>
    <cellStyle name="Normal 3 3 3 2 2 2 2 3" xfId="8597"/>
    <cellStyle name="Normal 3 3 3 2 2 2 2 3 2" xfId="8598"/>
    <cellStyle name="Normal 3 3 3 2 2 2 2 3 2 2" xfId="8599"/>
    <cellStyle name="Normal 3 3 3 2 2 2 2 3 2 2 2" xfId="38741"/>
    <cellStyle name="Normal 3 3 3 2 2 2 2 3 2 3" xfId="38740"/>
    <cellStyle name="Normal 3 3 3 2 2 2 2 3 3" xfId="8600"/>
    <cellStyle name="Normal 3 3 3 2 2 2 2 3 3 2" xfId="38742"/>
    <cellStyle name="Normal 3 3 3 2 2 2 2 3 4" xfId="38739"/>
    <cellStyle name="Normal 3 3 3 2 2 2 2 4" xfId="8601"/>
    <cellStyle name="Normal 3 3 3 2 2 2 2 4 2" xfId="8602"/>
    <cellStyle name="Normal 3 3 3 2 2 2 2 4 2 2" xfId="8603"/>
    <cellStyle name="Normal 3 3 3 2 2 2 2 4 2 2 2" xfId="38745"/>
    <cellStyle name="Normal 3 3 3 2 2 2 2 4 2 3" xfId="38744"/>
    <cellStyle name="Normal 3 3 3 2 2 2 2 4 3" xfId="8604"/>
    <cellStyle name="Normal 3 3 3 2 2 2 2 4 3 2" xfId="38746"/>
    <cellStyle name="Normal 3 3 3 2 2 2 2 4 4" xfId="38743"/>
    <cellStyle name="Normal 3 3 3 2 2 2 2 5" xfId="8605"/>
    <cellStyle name="Normal 3 3 3 2 2 2 2 5 2" xfId="8606"/>
    <cellStyle name="Normal 3 3 3 2 2 2 2 5 2 2" xfId="38748"/>
    <cellStyle name="Normal 3 3 3 2 2 2 2 5 3" xfId="38747"/>
    <cellStyle name="Normal 3 3 3 2 2 2 2 6" xfId="8607"/>
    <cellStyle name="Normal 3 3 3 2 2 2 2 6 2" xfId="38749"/>
    <cellStyle name="Normal 3 3 3 2 2 2 2 7" xfId="38734"/>
    <cellStyle name="Normal 3 3 3 2 2 2 3" xfId="8608"/>
    <cellStyle name="Normal 3 3 3 2 2 2 3 2" xfId="8609"/>
    <cellStyle name="Normal 3 3 3 2 2 2 3 2 2" xfId="8610"/>
    <cellStyle name="Normal 3 3 3 2 2 2 3 2 2 2" xfId="8611"/>
    <cellStyle name="Normal 3 3 3 2 2 2 3 2 2 2 2" xfId="38753"/>
    <cellStyle name="Normal 3 3 3 2 2 2 3 2 2 3" xfId="38752"/>
    <cellStyle name="Normal 3 3 3 2 2 2 3 2 3" xfId="8612"/>
    <cellStyle name="Normal 3 3 3 2 2 2 3 2 3 2" xfId="38754"/>
    <cellStyle name="Normal 3 3 3 2 2 2 3 2 4" xfId="38751"/>
    <cellStyle name="Normal 3 3 3 2 2 2 3 3" xfId="8613"/>
    <cellStyle name="Normal 3 3 3 2 2 2 3 3 2" xfId="8614"/>
    <cellStyle name="Normal 3 3 3 2 2 2 3 3 2 2" xfId="8615"/>
    <cellStyle name="Normal 3 3 3 2 2 2 3 3 2 2 2" xfId="38757"/>
    <cellStyle name="Normal 3 3 3 2 2 2 3 3 2 3" xfId="38756"/>
    <cellStyle name="Normal 3 3 3 2 2 2 3 3 3" xfId="8616"/>
    <cellStyle name="Normal 3 3 3 2 2 2 3 3 3 2" xfId="38758"/>
    <cellStyle name="Normal 3 3 3 2 2 2 3 3 4" xfId="38755"/>
    <cellStyle name="Normal 3 3 3 2 2 2 3 4" xfId="8617"/>
    <cellStyle name="Normal 3 3 3 2 2 2 3 4 2" xfId="8618"/>
    <cellStyle name="Normal 3 3 3 2 2 2 3 4 2 2" xfId="8619"/>
    <cellStyle name="Normal 3 3 3 2 2 2 3 4 2 2 2" xfId="38761"/>
    <cellStyle name="Normal 3 3 3 2 2 2 3 4 2 3" xfId="38760"/>
    <cellStyle name="Normal 3 3 3 2 2 2 3 4 3" xfId="8620"/>
    <cellStyle name="Normal 3 3 3 2 2 2 3 4 3 2" xfId="38762"/>
    <cellStyle name="Normal 3 3 3 2 2 2 3 4 4" xfId="38759"/>
    <cellStyle name="Normal 3 3 3 2 2 2 3 5" xfId="8621"/>
    <cellStyle name="Normal 3 3 3 2 2 2 3 5 2" xfId="8622"/>
    <cellStyle name="Normal 3 3 3 2 2 2 3 5 2 2" xfId="38764"/>
    <cellStyle name="Normal 3 3 3 2 2 2 3 5 3" xfId="38763"/>
    <cellStyle name="Normal 3 3 3 2 2 2 3 6" xfId="8623"/>
    <cellStyle name="Normal 3 3 3 2 2 2 3 6 2" xfId="38765"/>
    <cellStyle name="Normal 3 3 3 2 2 2 3 7" xfId="38750"/>
    <cellStyle name="Normal 3 3 3 2 2 2 4" xfId="8624"/>
    <cellStyle name="Normal 3 3 3 2 2 2 4 2" xfId="8625"/>
    <cellStyle name="Normal 3 3 3 2 2 2 4 2 2" xfId="8626"/>
    <cellStyle name="Normal 3 3 3 2 2 2 4 2 2 2" xfId="8627"/>
    <cellStyle name="Normal 3 3 3 2 2 2 4 2 2 2 2" xfId="38769"/>
    <cellStyle name="Normal 3 3 3 2 2 2 4 2 2 3" xfId="38768"/>
    <cellStyle name="Normal 3 3 3 2 2 2 4 2 3" xfId="8628"/>
    <cellStyle name="Normal 3 3 3 2 2 2 4 2 3 2" xfId="38770"/>
    <cellStyle name="Normal 3 3 3 2 2 2 4 2 4" xfId="38767"/>
    <cellStyle name="Normal 3 3 3 2 2 2 4 3" xfId="8629"/>
    <cellStyle name="Normal 3 3 3 2 2 2 4 3 2" xfId="8630"/>
    <cellStyle name="Normal 3 3 3 2 2 2 4 3 2 2" xfId="8631"/>
    <cellStyle name="Normal 3 3 3 2 2 2 4 3 2 2 2" xfId="38773"/>
    <cellStyle name="Normal 3 3 3 2 2 2 4 3 2 3" xfId="38772"/>
    <cellStyle name="Normal 3 3 3 2 2 2 4 3 3" xfId="8632"/>
    <cellStyle name="Normal 3 3 3 2 2 2 4 3 3 2" xfId="38774"/>
    <cellStyle name="Normal 3 3 3 2 2 2 4 3 4" xfId="38771"/>
    <cellStyle name="Normal 3 3 3 2 2 2 4 4" xfId="8633"/>
    <cellStyle name="Normal 3 3 3 2 2 2 4 4 2" xfId="8634"/>
    <cellStyle name="Normal 3 3 3 2 2 2 4 4 2 2" xfId="38776"/>
    <cellStyle name="Normal 3 3 3 2 2 2 4 4 3" xfId="38775"/>
    <cellStyle name="Normal 3 3 3 2 2 2 4 5" xfId="8635"/>
    <cellStyle name="Normal 3 3 3 2 2 2 4 5 2" xfId="38777"/>
    <cellStyle name="Normal 3 3 3 2 2 2 4 6" xfId="38766"/>
    <cellStyle name="Normal 3 3 3 2 2 2 5" xfId="8636"/>
    <cellStyle name="Normal 3 3 3 2 2 2 5 2" xfId="8637"/>
    <cellStyle name="Normal 3 3 3 2 2 2 5 2 2" xfId="8638"/>
    <cellStyle name="Normal 3 3 3 2 2 2 5 2 2 2" xfId="38780"/>
    <cellStyle name="Normal 3 3 3 2 2 2 5 2 3" xfId="38779"/>
    <cellStyle name="Normal 3 3 3 2 2 2 5 3" xfId="8639"/>
    <cellStyle name="Normal 3 3 3 2 2 2 5 3 2" xfId="38781"/>
    <cellStyle name="Normal 3 3 3 2 2 2 5 4" xfId="38778"/>
    <cellStyle name="Normal 3 3 3 2 2 2 6" xfId="8640"/>
    <cellStyle name="Normal 3 3 3 2 2 2 6 2" xfId="8641"/>
    <cellStyle name="Normal 3 3 3 2 2 2 6 2 2" xfId="8642"/>
    <cellStyle name="Normal 3 3 3 2 2 2 6 2 2 2" xfId="38784"/>
    <cellStyle name="Normal 3 3 3 2 2 2 6 2 3" xfId="38783"/>
    <cellStyle name="Normal 3 3 3 2 2 2 6 3" xfId="8643"/>
    <cellStyle name="Normal 3 3 3 2 2 2 6 3 2" xfId="38785"/>
    <cellStyle name="Normal 3 3 3 2 2 2 6 4" xfId="38782"/>
    <cellStyle name="Normal 3 3 3 2 2 2 7" xfId="8644"/>
    <cellStyle name="Normal 3 3 3 2 2 2 7 2" xfId="8645"/>
    <cellStyle name="Normal 3 3 3 2 2 2 7 2 2" xfId="8646"/>
    <cellStyle name="Normal 3 3 3 2 2 2 7 2 2 2" xfId="38788"/>
    <cellStyle name="Normal 3 3 3 2 2 2 7 2 3" xfId="38787"/>
    <cellStyle name="Normal 3 3 3 2 2 2 7 3" xfId="8647"/>
    <cellStyle name="Normal 3 3 3 2 2 2 7 3 2" xfId="38789"/>
    <cellStyle name="Normal 3 3 3 2 2 2 7 4" xfId="38786"/>
    <cellStyle name="Normal 3 3 3 2 2 2 8" xfId="8648"/>
    <cellStyle name="Normal 3 3 3 2 2 2 8 2" xfId="8649"/>
    <cellStyle name="Normal 3 3 3 2 2 2 8 2 2" xfId="8650"/>
    <cellStyle name="Normal 3 3 3 2 2 2 8 2 2 2" xfId="38792"/>
    <cellStyle name="Normal 3 3 3 2 2 2 8 2 3" xfId="38791"/>
    <cellStyle name="Normal 3 3 3 2 2 2 8 3" xfId="8651"/>
    <cellStyle name="Normal 3 3 3 2 2 2 8 3 2" xfId="38793"/>
    <cellStyle name="Normal 3 3 3 2 2 2 8 4" xfId="38790"/>
    <cellStyle name="Normal 3 3 3 2 2 2 9" xfId="8652"/>
    <cellStyle name="Normal 3 3 3 2 2 2 9 2" xfId="8653"/>
    <cellStyle name="Normal 3 3 3 2 2 2 9 2 2" xfId="8654"/>
    <cellStyle name="Normal 3 3 3 2 2 2 9 2 2 2" xfId="38796"/>
    <cellStyle name="Normal 3 3 3 2 2 2 9 2 3" xfId="38795"/>
    <cellStyle name="Normal 3 3 3 2 2 2 9 3" xfId="8655"/>
    <cellStyle name="Normal 3 3 3 2 2 2 9 3 2" xfId="38797"/>
    <cellStyle name="Normal 3 3 3 2 2 2 9 4" xfId="38794"/>
    <cellStyle name="Normal 3 3 3 2 2 3" xfId="8656"/>
    <cellStyle name="Normal 3 3 3 2 2 3 2" xfId="8657"/>
    <cellStyle name="Normal 3 3 3 2 2 3 2 2" xfId="8658"/>
    <cellStyle name="Normal 3 3 3 2 2 3 2 2 2" xfId="8659"/>
    <cellStyle name="Normal 3 3 3 2 2 3 2 2 2 2" xfId="38801"/>
    <cellStyle name="Normal 3 3 3 2 2 3 2 2 3" xfId="38800"/>
    <cellStyle name="Normal 3 3 3 2 2 3 2 3" xfId="8660"/>
    <cellStyle name="Normal 3 3 3 2 2 3 2 3 2" xfId="38802"/>
    <cellStyle name="Normal 3 3 3 2 2 3 2 4" xfId="38799"/>
    <cellStyle name="Normal 3 3 3 2 2 3 3" xfId="8661"/>
    <cellStyle name="Normal 3 3 3 2 2 3 3 2" xfId="8662"/>
    <cellStyle name="Normal 3 3 3 2 2 3 3 2 2" xfId="8663"/>
    <cellStyle name="Normal 3 3 3 2 2 3 3 2 2 2" xfId="38805"/>
    <cellStyle name="Normal 3 3 3 2 2 3 3 2 3" xfId="38804"/>
    <cellStyle name="Normal 3 3 3 2 2 3 3 3" xfId="8664"/>
    <cellStyle name="Normal 3 3 3 2 2 3 3 3 2" xfId="38806"/>
    <cellStyle name="Normal 3 3 3 2 2 3 3 4" xfId="38803"/>
    <cellStyle name="Normal 3 3 3 2 2 3 4" xfId="8665"/>
    <cellStyle name="Normal 3 3 3 2 2 3 4 2" xfId="8666"/>
    <cellStyle name="Normal 3 3 3 2 2 3 4 2 2" xfId="8667"/>
    <cellStyle name="Normal 3 3 3 2 2 3 4 2 2 2" xfId="38809"/>
    <cellStyle name="Normal 3 3 3 2 2 3 4 2 3" xfId="38808"/>
    <cellStyle name="Normal 3 3 3 2 2 3 4 3" xfId="8668"/>
    <cellStyle name="Normal 3 3 3 2 2 3 4 3 2" xfId="38810"/>
    <cellStyle name="Normal 3 3 3 2 2 3 4 4" xfId="38807"/>
    <cellStyle name="Normal 3 3 3 2 2 3 5" xfId="8669"/>
    <cellStyle name="Normal 3 3 3 2 2 3 5 2" xfId="8670"/>
    <cellStyle name="Normal 3 3 3 2 2 3 5 2 2" xfId="38812"/>
    <cellStyle name="Normal 3 3 3 2 2 3 5 3" xfId="38811"/>
    <cellStyle name="Normal 3 3 3 2 2 3 6" xfId="8671"/>
    <cellStyle name="Normal 3 3 3 2 2 3 6 2" xfId="38813"/>
    <cellStyle name="Normal 3 3 3 2 2 3 7" xfId="38798"/>
    <cellStyle name="Normal 3 3 3 2 2 4" xfId="8672"/>
    <cellStyle name="Normal 3 3 3 2 2 4 2" xfId="8673"/>
    <cellStyle name="Normal 3 3 3 2 2 4 2 2" xfId="8674"/>
    <cellStyle name="Normal 3 3 3 2 2 4 2 2 2" xfId="8675"/>
    <cellStyle name="Normal 3 3 3 2 2 4 2 2 2 2" xfId="38817"/>
    <cellStyle name="Normal 3 3 3 2 2 4 2 2 3" xfId="38816"/>
    <cellStyle name="Normal 3 3 3 2 2 4 2 3" xfId="8676"/>
    <cellStyle name="Normal 3 3 3 2 2 4 2 3 2" xfId="38818"/>
    <cellStyle name="Normal 3 3 3 2 2 4 2 4" xfId="38815"/>
    <cellStyle name="Normal 3 3 3 2 2 4 3" xfId="8677"/>
    <cellStyle name="Normal 3 3 3 2 2 4 3 2" xfId="8678"/>
    <cellStyle name="Normal 3 3 3 2 2 4 3 2 2" xfId="8679"/>
    <cellStyle name="Normal 3 3 3 2 2 4 3 2 2 2" xfId="38821"/>
    <cellStyle name="Normal 3 3 3 2 2 4 3 2 3" xfId="38820"/>
    <cellStyle name="Normal 3 3 3 2 2 4 3 3" xfId="8680"/>
    <cellStyle name="Normal 3 3 3 2 2 4 3 3 2" xfId="38822"/>
    <cellStyle name="Normal 3 3 3 2 2 4 3 4" xfId="38819"/>
    <cellStyle name="Normal 3 3 3 2 2 4 4" xfId="8681"/>
    <cellStyle name="Normal 3 3 3 2 2 4 4 2" xfId="8682"/>
    <cellStyle name="Normal 3 3 3 2 2 4 4 2 2" xfId="8683"/>
    <cellStyle name="Normal 3 3 3 2 2 4 4 2 2 2" xfId="38825"/>
    <cellStyle name="Normal 3 3 3 2 2 4 4 2 3" xfId="38824"/>
    <cellStyle name="Normal 3 3 3 2 2 4 4 3" xfId="8684"/>
    <cellStyle name="Normal 3 3 3 2 2 4 4 3 2" xfId="38826"/>
    <cellStyle name="Normal 3 3 3 2 2 4 4 4" xfId="38823"/>
    <cellStyle name="Normal 3 3 3 2 2 4 5" xfId="8685"/>
    <cellStyle name="Normal 3 3 3 2 2 4 5 2" xfId="8686"/>
    <cellStyle name="Normal 3 3 3 2 2 4 5 2 2" xfId="38828"/>
    <cellStyle name="Normal 3 3 3 2 2 4 5 3" xfId="38827"/>
    <cellStyle name="Normal 3 3 3 2 2 4 6" xfId="8687"/>
    <cellStyle name="Normal 3 3 3 2 2 4 6 2" xfId="38829"/>
    <cellStyle name="Normal 3 3 3 2 2 4 7" xfId="38814"/>
    <cellStyle name="Normal 3 3 3 2 2 5" xfId="8688"/>
    <cellStyle name="Normal 3 3 3 2 2 5 2" xfId="8689"/>
    <cellStyle name="Normal 3 3 3 2 2 5 2 2" xfId="8690"/>
    <cellStyle name="Normal 3 3 3 2 2 5 2 2 2" xfId="8691"/>
    <cellStyle name="Normal 3 3 3 2 2 5 2 2 2 2" xfId="38833"/>
    <cellStyle name="Normal 3 3 3 2 2 5 2 2 3" xfId="38832"/>
    <cellStyle name="Normal 3 3 3 2 2 5 2 3" xfId="8692"/>
    <cellStyle name="Normal 3 3 3 2 2 5 2 3 2" xfId="38834"/>
    <cellStyle name="Normal 3 3 3 2 2 5 2 4" xfId="38831"/>
    <cellStyle name="Normal 3 3 3 2 2 5 3" xfId="8693"/>
    <cellStyle name="Normal 3 3 3 2 2 5 3 2" xfId="8694"/>
    <cellStyle name="Normal 3 3 3 2 2 5 3 2 2" xfId="8695"/>
    <cellStyle name="Normal 3 3 3 2 2 5 3 2 2 2" xfId="38837"/>
    <cellStyle name="Normal 3 3 3 2 2 5 3 2 3" xfId="38836"/>
    <cellStyle name="Normal 3 3 3 2 2 5 3 3" xfId="8696"/>
    <cellStyle name="Normal 3 3 3 2 2 5 3 3 2" xfId="38838"/>
    <cellStyle name="Normal 3 3 3 2 2 5 3 4" xfId="38835"/>
    <cellStyle name="Normal 3 3 3 2 2 5 4" xfId="8697"/>
    <cellStyle name="Normal 3 3 3 2 2 5 4 2" xfId="8698"/>
    <cellStyle name="Normal 3 3 3 2 2 5 4 2 2" xfId="38840"/>
    <cellStyle name="Normal 3 3 3 2 2 5 4 3" xfId="38839"/>
    <cellStyle name="Normal 3 3 3 2 2 5 5" xfId="8699"/>
    <cellStyle name="Normal 3 3 3 2 2 5 5 2" xfId="38841"/>
    <cellStyle name="Normal 3 3 3 2 2 5 6" xfId="38830"/>
    <cellStyle name="Normal 3 3 3 2 2 6" xfId="8700"/>
    <cellStyle name="Normal 3 3 3 2 2 6 2" xfId="8701"/>
    <cellStyle name="Normal 3 3 3 2 2 6 2 2" xfId="8702"/>
    <cellStyle name="Normal 3 3 3 2 2 6 2 2 2" xfId="38844"/>
    <cellStyle name="Normal 3 3 3 2 2 6 2 3" xfId="38843"/>
    <cellStyle name="Normal 3 3 3 2 2 6 3" xfId="8703"/>
    <cellStyle name="Normal 3 3 3 2 2 6 3 2" xfId="38845"/>
    <cellStyle name="Normal 3 3 3 2 2 6 4" xfId="38842"/>
    <cellStyle name="Normal 3 3 3 2 2 7" xfId="8704"/>
    <cellStyle name="Normal 3 3 3 2 2 7 2" xfId="8705"/>
    <cellStyle name="Normal 3 3 3 2 2 7 2 2" xfId="8706"/>
    <cellStyle name="Normal 3 3 3 2 2 7 2 2 2" xfId="38848"/>
    <cellStyle name="Normal 3 3 3 2 2 7 2 3" xfId="38847"/>
    <cellStyle name="Normal 3 3 3 2 2 7 3" xfId="8707"/>
    <cellStyle name="Normal 3 3 3 2 2 7 3 2" xfId="38849"/>
    <cellStyle name="Normal 3 3 3 2 2 7 4" xfId="38846"/>
    <cellStyle name="Normal 3 3 3 2 2 8" xfId="8708"/>
    <cellStyle name="Normal 3 3 3 2 2 8 2" xfId="8709"/>
    <cellStyle name="Normal 3 3 3 2 2 8 2 2" xfId="8710"/>
    <cellStyle name="Normal 3 3 3 2 2 8 2 2 2" xfId="38852"/>
    <cellStyle name="Normal 3 3 3 2 2 8 2 3" xfId="38851"/>
    <cellStyle name="Normal 3 3 3 2 2 8 3" xfId="8711"/>
    <cellStyle name="Normal 3 3 3 2 2 8 3 2" xfId="38853"/>
    <cellStyle name="Normal 3 3 3 2 2 8 4" xfId="38850"/>
    <cellStyle name="Normal 3 3 3 2 2 9" xfId="8712"/>
    <cellStyle name="Normal 3 3 3 2 2 9 2" xfId="8713"/>
    <cellStyle name="Normal 3 3 3 2 2 9 2 2" xfId="8714"/>
    <cellStyle name="Normal 3 3 3 2 2 9 2 2 2" xfId="38856"/>
    <cellStyle name="Normal 3 3 3 2 2 9 2 3" xfId="38855"/>
    <cellStyle name="Normal 3 3 3 2 2 9 3" xfId="8715"/>
    <cellStyle name="Normal 3 3 3 2 2 9 3 2" xfId="38857"/>
    <cellStyle name="Normal 3 3 3 2 2 9 4" xfId="38854"/>
    <cellStyle name="Normal 3 3 3 2 3" xfId="8716"/>
    <cellStyle name="Normal 3 3 3 2 3 10" xfId="8717"/>
    <cellStyle name="Normal 3 3 3 2 3 10 2" xfId="8718"/>
    <cellStyle name="Normal 3 3 3 2 3 10 2 2" xfId="38860"/>
    <cellStyle name="Normal 3 3 3 2 3 10 3" xfId="38859"/>
    <cellStyle name="Normal 3 3 3 2 3 11" xfId="8719"/>
    <cellStyle name="Normal 3 3 3 2 3 11 2" xfId="38861"/>
    <cellStyle name="Normal 3 3 3 2 3 12" xfId="38858"/>
    <cellStyle name="Normal 3 3 3 2 3 2" xfId="8720"/>
    <cellStyle name="Normal 3 3 3 2 3 2 2" xfId="8721"/>
    <cellStyle name="Normal 3 3 3 2 3 2 2 2" xfId="8722"/>
    <cellStyle name="Normal 3 3 3 2 3 2 2 2 2" xfId="8723"/>
    <cellStyle name="Normal 3 3 3 2 3 2 2 2 2 2" xfId="38865"/>
    <cellStyle name="Normal 3 3 3 2 3 2 2 2 3" xfId="38864"/>
    <cellStyle name="Normal 3 3 3 2 3 2 2 3" xfId="8724"/>
    <cellStyle name="Normal 3 3 3 2 3 2 2 3 2" xfId="38866"/>
    <cellStyle name="Normal 3 3 3 2 3 2 2 4" xfId="38863"/>
    <cellStyle name="Normal 3 3 3 2 3 2 3" xfId="8725"/>
    <cellStyle name="Normal 3 3 3 2 3 2 3 2" xfId="8726"/>
    <cellStyle name="Normal 3 3 3 2 3 2 3 2 2" xfId="8727"/>
    <cellStyle name="Normal 3 3 3 2 3 2 3 2 2 2" xfId="38869"/>
    <cellStyle name="Normal 3 3 3 2 3 2 3 2 3" xfId="38868"/>
    <cellStyle name="Normal 3 3 3 2 3 2 3 3" xfId="8728"/>
    <cellStyle name="Normal 3 3 3 2 3 2 3 3 2" xfId="38870"/>
    <cellStyle name="Normal 3 3 3 2 3 2 3 4" xfId="38867"/>
    <cellStyle name="Normal 3 3 3 2 3 2 4" xfId="8729"/>
    <cellStyle name="Normal 3 3 3 2 3 2 4 2" xfId="8730"/>
    <cellStyle name="Normal 3 3 3 2 3 2 4 2 2" xfId="8731"/>
    <cellStyle name="Normal 3 3 3 2 3 2 4 2 2 2" xfId="38873"/>
    <cellStyle name="Normal 3 3 3 2 3 2 4 2 3" xfId="38872"/>
    <cellStyle name="Normal 3 3 3 2 3 2 4 3" xfId="8732"/>
    <cellStyle name="Normal 3 3 3 2 3 2 4 3 2" xfId="38874"/>
    <cellStyle name="Normal 3 3 3 2 3 2 4 4" xfId="38871"/>
    <cellStyle name="Normal 3 3 3 2 3 2 5" xfId="8733"/>
    <cellStyle name="Normal 3 3 3 2 3 2 5 2" xfId="8734"/>
    <cellStyle name="Normal 3 3 3 2 3 2 5 2 2" xfId="38876"/>
    <cellStyle name="Normal 3 3 3 2 3 2 5 3" xfId="38875"/>
    <cellStyle name="Normal 3 3 3 2 3 2 6" xfId="8735"/>
    <cellStyle name="Normal 3 3 3 2 3 2 6 2" xfId="38877"/>
    <cellStyle name="Normal 3 3 3 2 3 2 7" xfId="38862"/>
    <cellStyle name="Normal 3 3 3 2 3 3" xfId="8736"/>
    <cellStyle name="Normal 3 3 3 2 3 3 2" xfId="8737"/>
    <cellStyle name="Normal 3 3 3 2 3 3 2 2" xfId="8738"/>
    <cellStyle name="Normal 3 3 3 2 3 3 2 2 2" xfId="8739"/>
    <cellStyle name="Normal 3 3 3 2 3 3 2 2 2 2" xfId="38881"/>
    <cellStyle name="Normal 3 3 3 2 3 3 2 2 3" xfId="38880"/>
    <cellStyle name="Normal 3 3 3 2 3 3 2 3" xfId="8740"/>
    <cellStyle name="Normal 3 3 3 2 3 3 2 3 2" xfId="38882"/>
    <cellStyle name="Normal 3 3 3 2 3 3 2 4" xfId="38879"/>
    <cellStyle name="Normal 3 3 3 2 3 3 3" xfId="8741"/>
    <cellStyle name="Normal 3 3 3 2 3 3 3 2" xfId="8742"/>
    <cellStyle name="Normal 3 3 3 2 3 3 3 2 2" xfId="8743"/>
    <cellStyle name="Normal 3 3 3 2 3 3 3 2 2 2" xfId="38885"/>
    <cellStyle name="Normal 3 3 3 2 3 3 3 2 3" xfId="38884"/>
    <cellStyle name="Normal 3 3 3 2 3 3 3 3" xfId="8744"/>
    <cellStyle name="Normal 3 3 3 2 3 3 3 3 2" xfId="38886"/>
    <cellStyle name="Normal 3 3 3 2 3 3 3 4" xfId="38883"/>
    <cellStyle name="Normal 3 3 3 2 3 3 4" xfId="8745"/>
    <cellStyle name="Normal 3 3 3 2 3 3 4 2" xfId="8746"/>
    <cellStyle name="Normal 3 3 3 2 3 3 4 2 2" xfId="8747"/>
    <cellStyle name="Normal 3 3 3 2 3 3 4 2 2 2" xfId="38889"/>
    <cellStyle name="Normal 3 3 3 2 3 3 4 2 3" xfId="38888"/>
    <cellStyle name="Normal 3 3 3 2 3 3 4 3" xfId="8748"/>
    <cellStyle name="Normal 3 3 3 2 3 3 4 3 2" xfId="38890"/>
    <cellStyle name="Normal 3 3 3 2 3 3 4 4" xfId="38887"/>
    <cellStyle name="Normal 3 3 3 2 3 3 5" xfId="8749"/>
    <cellStyle name="Normal 3 3 3 2 3 3 5 2" xfId="8750"/>
    <cellStyle name="Normal 3 3 3 2 3 3 5 2 2" xfId="38892"/>
    <cellStyle name="Normal 3 3 3 2 3 3 5 3" xfId="38891"/>
    <cellStyle name="Normal 3 3 3 2 3 3 6" xfId="8751"/>
    <cellStyle name="Normal 3 3 3 2 3 3 6 2" xfId="38893"/>
    <cellStyle name="Normal 3 3 3 2 3 3 7" xfId="38878"/>
    <cellStyle name="Normal 3 3 3 2 3 4" xfId="8752"/>
    <cellStyle name="Normal 3 3 3 2 3 4 2" xfId="8753"/>
    <cellStyle name="Normal 3 3 3 2 3 4 2 2" xfId="8754"/>
    <cellStyle name="Normal 3 3 3 2 3 4 2 2 2" xfId="8755"/>
    <cellStyle name="Normal 3 3 3 2 3 4 2 2 2 2" xfId="38897"/>
    <cellStyle name="Normal 3 3 3 2 3 4 2 2 3" xfId="38896"/>
    <cellStyle name="Normal 3 3 3 2 3 4 2 3" xfId="8756"/>
    <cellStyle name="Normal 3 3 3 2 3 4 2 3 2" xfId="38898"/>
    <cellStyle name="Normal 3 3 3 2 3 4 2 4" xfId="38895"/>
    <cellStyle name="Normal 3 3 3 2 3 4 3" xfId="8757"/>
    <cellStyle name="Normal 3 3 3 2 3 4 3 2" xfId="8758"/>
    <cellStyle name="Normal 3 3 3 2 3 4 3 2 2" xfId="8759"/>
    <cellStyle name="Normal 3 3 3 2 3 4 3 2 2 2" xfId="38901"/>
    <cellStyle name="Normal 3 3 3 2 3 4 3 2 3" xfId="38900"/>
    <cellStyle name="Normal 3 3 3 2 3 4 3 3" xfId="8760"/>
    <cellStyle name="Normal 3 3 3 2 3 4 3 3 2" xfId="38902"/>
    <cellStyle name="Normal 3 3 3 2 3 4 3 4" xfId="38899"/>
    <cellStyle name="Normal 3 3 3 2 3 4 4" xfId="8761"/>
    <cellStyle name="Normal 3 3 3 2 3 4 4 2" xfId="8762"/>
    <cellStyle name="Normal 3 3 3 2 3 4 4 2 2" xfId="38904"/>
    <cellStyle name="Normal 3 3 3 2 3 4 4 3" xfId="38903"/>
    <cellStyle name="Normal 3 3 3 2 3 4 5" xfId="8763"/>
    <cellStyle name="Normal 3 3 3 2 3 4 5 2" xfId="38905"/>
    <cellStyle name="Normal 3 3 3 2 3 4 6" xfId="38894"/>
    <cellStyle name="Normal 3 3 3 2 3 5" xfId="8764"/>
    <cellStyle name="Normal 3 3 3 2 3 5 2" xfId="8765"/>
    <cellStyle name="Normal 3 3 3 2 3 5 2 2" xfId="8766"/>
    <cellStyle name="Normal 3 3 3 2 3 5 2 2 2" xfId="38908"/>
    <cellStyle name="Normal 3 3 3 2 3 5 2 3" xfId="38907"/>
    <cellStyle name="Normal 3 3 3 2 3 5 3" xfId="8767"/>
    <cellStyle name="Normal 3 3 3 2 3 5 3 2" xfId="38909"/>
    <cellStyle name="Normal 3 3 3 2 3 5 4" xfId="38906"/>
    <cellStyle name="Normal 3 3 3 2 3 6" xfId="8768"/>
    <cellStyle name="Normal 3 3 3 2 3 6 2" xfId="8769"/>
    <cellStyle name="Normal 3 3 3 2 3 6 2 2" xfId="8770"/>
    <cellStyle name="Normal 3 3 3 2 3 6 2 2 2" xfId="38912"/>
    <cellStyle name="Normal 3 3 3 2 3 6 2 3" xfId="38911"/>
    <cellStyle name="Normal 3 3 3 2 3 6 3" xfId="8771"/>
    <cellStyle name="Normal 3 3 3 2 3 6 3 2" xfId="38913"/>
    <cellStyle name="Normal 3 3 3 2 3 6 4" xfId="38910"/>
    <cellStyle name="Normal 3 3 3 2 3 7" xfId="8772"/>
    <cellStyle name="Normal 3 3 3 2 3 7 2" xfId="8773"/>
    <cellStyle name="Normal 3 3 3 2 3 7 2 2" xfId="8774"/>
    <cellStyle name="Normal 3 3 3 2 3 7 2 2 2" xfId="38916"/>
    <cellStyle name="Normal 3 3 3 2 3 7 2 3" xfId="38915"/>
    <cellStyle name="Normal 3 3 3 2 3 7 3" xfId="8775"/>
    <cellStyle name="Normal 3 3 3 2 3 7 3 2" xfId="38917"/>
    <cellStyle name="Normal 3 3 3 2 3 7 4" xfId="38914"/>
    <cellStyle name="Normal 3 3 3 2 3 8" xfId="8776"/>
    <cellStyle name="Normal 3 3 3 2 3 8 2" xfId="8777"/>
    <cellStyle name="Normal 3 3 3 2 3 8 2 2" xfId="8778"/>
    <cellStyle name="Normal 3 3 3 2 3 8 2 2 2" xfId="38920"/>
    <cellStyle name="Normal 3 3 3 2 3 8 2 3" xfId="38919"/>
    <cellStyle name="Normal 3 3 3 2 3 8 3" xfId="8779"/>
    <cellStyle name="Normal 3 3 3 2 3 8 3 2" xfId="38921"/>
    <cellStyle name="Normal 3 3 3 2 3 8 4" xfId="38918"/>
    <cellStyle name="Normal 3 3 3 2 3 9" xfId="8780"/>
    <cellStyle name="Normal 3 3 3 2 3 9 2" xfId="8781"/>
    <cellStyle name="Normal 3 3 3 2 3 9 2 2" xfId="8782"/>
    <cellStyle name="Normal 3 3 3 2 3 9 2 2 2" xfId="38924"/>
    <cellStyle name="Normal 3 3 3 2 3 9 2 3" xfId="38923"/>
    <cellStyle name="Normal 3 3 3 2 3 9 3" xfId="8783"/>
    <cellStyle name="Normal 3 3 3 2 3 9 3 2" xfId="38925"/>
    <cellStyle name="Normal 3 3 3 2 3 9 4" xfId="38922"/>
    <cellStyle name="Normal 3 3 3 2 4" xfId="8784"/>
    <cellStyle name="Normal 3 3 3 2 4 2" xfId="8785"/>
    <cellStyle name="Normal 3 3 3 2 4 2 2" xfId="8786"/>
    <cellStyle name="Normal 3 3 3 2 4 2 2 2" xfId="8787"/>
    <cellStyle name="Normal 3 3 3 2 4 2 2 2 2" xfId="38929"/>
    <cellStyle name="Normal 3 3 3 2 4 2 2 3" xfId="38928"/>
    <cellStyle name="Normal 3 3 3 2 4 2 3" xfId="8788"/>
    <cellStyle name="Normal 3 3 3 2 4 2 3 2" xfId="38930"/>
    <cellStyle name="Normal 3 3 3 2 4 2 4" xfId="38927"/>
    <cellStyle name="Normal 3 3 3 2 4 3" xfId="8789"/>
    <cellStyle name="Normal 3 3 3 2 4 3 2" xfId="8790"/>
    <cellStyle name="Normal 3 3 3 2 4 3 2 2" xfId="8791"/>
    <cellStyle name="Normal 3 3 3 2 4 3 2 2 2" xfId="38933"/>
    <cellStyle name="Normal 3 3 3 2 4 3 2 3" xfId="38932"/>
    <cellStyle name="Normal 3 3 3 2 4 3 3" xfId="8792"/>
    <cellStyle name="Normal 3 3 3 2 4 3 3 2" xfId="38934"/>
    <cellStyle name="Normal 3 3 3 2 4 3 4" xfId="38931"/>
    <cellStyle name="Normal 3 3 3 2 4 4" xfId="8793"/>
    <cellStyle name="Normal 3 3 3 2 4 4 2" xfId="8794"/>
    <cellStyle name="Normal 3 3 3 2 4 4 2 2" xfId="8795"/>
    <cellStyle name="Normal 3 3 3 2 4 4 2 2 2" xfId="38937"/>
    <cellStyle name="Normal 3 3 3 2 4 4 2 3" xfId="38936"/>
    <cellStyle name="Normal 3 3 3 2 4 4 3" xfId="8796"/>
    <cellStyle name="Normal 3 3 3 2 4 4 3 2" xfId="38938"/>
    <cellStyle name="Normal 3 3 3 2 4 4 4" xfId="38935"/>
    <cellStyle name="Normal 3 3 3 2 4 5" xfId="8797"/>
    <cellStyle name="Normal 3 3 3 2 4 5 2" xfId="8798"/>
    <cellStyle name="Normal 3 3 3 2 4 5 2 2" xfId="38940"/>
    <cellStyle name="Normal 3 3 3 2 4 5 3" xfId="38939"/>
    <cellStyle name="Normal 3 3 3 2 4 6" xfId="8799"/>
    <cellStyle name="Normal 3 3 3 2 4 6 2" xfId="38941"/>
    <cellStyle name="Normal 3 3 3 2 4 7" xfId="38926"/>
    <cellStyle name="Normal 3 3 3 2 5" xfId="8800"/>
    <cellStyle name="Normal 3 3 3 2 5 2" xfId="8801"/>
    <cellStyle name="Normal 3 3 3 2 5 2 2" xfId="8802"/>
    <cellStyle name="Normal 3 3 3 2 5 2 2 2" xfId="8803"/>
    <cellStyle name="Normal 3 3 3 2 5 2 2 2 2" xfId="38945"/>
    <cellStyle name="Normal 3 3 3 2 5 2 2 3" xfId="38944"/>
    <cellStyle name="Normal 3 3 3 2 5 2 3" xfId="8804"/>
    <cellStyle name="Normal 3 3 3 2 5 2 3 2" xfId="38946"/>
    <cellStyle name="Normal 3 3 3 2 5 2 4" xfId="38943"/>
    <cellStyle name="Normal 3 3 3 2 5 3" xfId="8805"/>
    <cellStyle name="Normal 3 3 3 2 5 3 2" xfId="8806"/>
    <cellStyle name="Normal 3 3 3 2 5 3 2 2" xfId="8807"/>
    <cellStyle name="Normal 3 3 3 2 5 3 2 2 2" xfId="38949"/>
    <cellStyle name="Normal 3 3 3 2 5 3 2 3" xfId="38948"/>
    <cellStyle name="Normal 3 3 3 2 5 3 3" xfId="8808"/>
    <cellStyle name="Normal 3 3 3 2 5 3 3 2" xfId="38950"/>
    <cellStyle name="Normal 3 3 3 2 5 3 4" xfId="38947"/>
    <cellStyle name="Normal 3 3 3 2 5 4" xfId="8809"/>
    <cellStyle name="Normal 3 3 3 2 5 4 2" xfId="8810"/>
    <cellStyle name="Normal 3 3 3 2 5 4 2 2" xfId="8811"/>
    <cellStyle name="Normal 3 3 3 2 5 4 2 2 2" xfId="38953"/>
    <cellStyle name="Normal 3 3 3 2 5 4 2 3" xfId="38952"/>
    <cellStyle name="Normal 3 3 3 2 5 4 3" xfId="8812"/>
    <cellStyle name="Normal 3 3 3 2 5 4 3 2" xfId="38954"/>
    <cellStyle name="Normal 3 3 3 2 5 4 4" xfId="38951"/>
    <cellStyle name="Normal 3 3 3 2 5 5" xfId="8813"/>
    <cellStyle name="Normal 3 3 3 2 5 5 2" xfId="8814"/>
    <cellStyle name="Normal 3 3 3 2 5 5 2 2" xfId="38956"/>
    <cellStyle name="Normal 3 3 3 2 5 5 3" xfId="38955"/>
    <cellStyle name="Normal 3 3 3 2 5 6" xfId="8815"/>
    <cellStyle name="Normal 3 3 3 2 5 6 2" xfId="38957"/>
    <cellStyle name="Normal 3 3 3 2 5 7" xfId="38942"/>
    <cellStyle name="Normal 3 3 3 2 6" xfId="8816"/>
    <cellStyle name="Normal 3 3 3 2 6 2" xfId="8817"/>
    <cellStyle name="Normal 3 3 3 2 6 2 2" xfId="8818"/>
    <cellStyle name="Normal 3 3 3 2 6 2 2 2" xfId="8819"/>
    <cellStyle name="Normal 3 3 3 2 6 2 2 2 2" xfId="38961"/>
    <cellStyle name="Normal 3 3 3 2 6 2 2 3" xfId="38960"/>
    <cellStyle name="Normal 3 3 3 2 6 2 3" xfId="8820"/>
    <cellStyle name="Normal 3 3 3 2 6 2 3 2" xfId="38962"/>
    <cellStyle name="Normal 3 3 3 2 6 2 4" xfId="38959"/>
    <cellStyle name="Normal 3 3 3 2 6 3" xfId="8821"/>
    <cellStyle name="Normal 3 3 3 2 6 3 2" xfId="8822"/>
    <cellStyle name="Normal 3 3 3 2 6 3 2 2" xfId="8823"/>
    <cellStyle name="Normal 3 3 3 2 6 3 2 2 2" xfId="38965"/>
    <cellStyle name="Normal 3 3 3 2 6 3 2 3" xfId="38964"/>
    <cellStyle name="Normal 3 3 3 2 6 3 3" xfId="8824"/>
    <cellStyle name="Normal 3 3 3 2 6 3 3 2" xfId="38966"/>
    <cellStyle name="Normal 3 3 3 2 6 3 4" xfId="38963"/>
    <cellStyle name="Normal 3 3 3 2 6 4" xfId="8825"/>
    <cellStyle name="Normal 3 3 3 2 6 4 2" xfId="8826"/>
    <cellStyle name="Normal 3 3 3 2 6 4 2 2" xfId="38968"/>
    <cellStyle name="Normal 3 3 3 2 6 4 3" xfId="38967"/>
    <cellStyle name="Normal 3 3 3 2 6 5" xfId="8827"/>
    <cellStyle name="Normal 3 3 3 2 6 5 2" xfId="38969"/>
    <cellStyle name="Normal 3 3 3 2 6 6" xfId="38958"/>
    <cellStyle name="Normal 3 3 3 2 7" xfId="8828"/>
    <cellStyle name="Normal 3 3 3 2 7 2" xfId="8829"/>
    <cellStyle name="Normal 3 3 3 2 7 2 2" xfId="8830"/>
    <cellStyle name="Normal 3 3 3 2 7 2 2 2" xfId="38972"/>
    <cellStyle name="Normal 3 3 3 2 7 2 3" xfId="38971"/>
    <cellStyle name="Normal 3 3 3 2 7 3" xfId="8831"/>
    <cellStyle name="Normal 3 3 3 2 7 3 2" xfId="38973"/>
    <cellStyle name="Normal 3 3 3 2 7 4" xfId="38970"/>
    <cellStyle name="Normal 3 3 3 2 8" xfId="8832"/>
    <cellStyle name="Normal 3 3 3 2 8 2" xfId="8833"/>
    <cellStyle name="Normal 3 3 3 2 8 2 2" xfId="8834"/>
    <cellStyle name="Normal 3 3 3 2 8 2 2 2" xfId="38976"/>
    <cellStyle name="Normal 3 3 3 2 8 2 3" xfId="38975"/>
    <cellStyle name="Normal 3 3 3 2 8 3" xfId="8835"/>
    <cellStyle name="Normal 3 3 3 2 8 3 2" xfId="38977"/>
    <cellStyle name="Normal 3 3 3 2 8 4" xfId="38974"/>
    <cellStyle name="Normal 3 3 3 2 9" xfId="8836"/>
    <cellStyle name="Normal 3 3 3 2 9 2" xfId="8837"/>
    <cellStyle name="Normal 3 3 3 2 9 2 2" xfId="8838"/>
    <cellStyle name="Normal 3 3 3 2 9 2 2 2" xfId="38980"/>
    <cellStyle name="Normal 3 3 3 2 9 2 3" xfId="38979"/>
    <cellStyle name="Normal 3 3 3 2 9 3" xfId="8839"/>
    <cellStyle name="Normal 3 3 3 2 9 3 2" xfId="38981"/>
    <cellStyle name="Normal 3 3 3 2 9 4" xfId="38978"/>
    <cellStyle name="Normal 3 3 3 3" xfId="8840"/>
    <cellStyle name="Normal 3 3 3 3 10" xfId="8841"/>
    <cellStyle name="Normal 3 3 3 3 10 2" xfId="8842"/>
    <cellStyle name="Normal 3 3 3 3 10 2 2" xfId="8843"/>
    <cellStyle name="Normal 3 3 3 3 10 2 2 2" xfId="38985"/>
    <cellStyle name="Normal 3 3 3 3 10 2 3" xfId="38984"/>
    <cellStyle name="Normal 3 3 3 3 10 3" xfId="8844"/>
    <cellStyle name="Normal 3 3 3 3 10 3 2" xfId="38986"/>
    <cellStyle name="Normal 3 3 3 3 10 4" xfId="38983"/>
    <cellStyle name="Normal 3 3 3 3 11" xfId="8845"/>
    <cellStyle name="Normal 3 3 3 3 11 2" xfId="8846"/>
    <cellStyle name="Normal 3 3 3 3 11 2 2" xfId="38988"/>
    <cellStyle name="Normal 3 3 3 3 11 3" xfId="38987"/>
    <cellStyle name="Normal 3 3 3 3 12" xfId="8847"/>
    <cellStyle name="Normal 3 3 3 3 12 2" xfId="38989"/>
    <cellStyle name="Normal 3 3 3 3 13" xfId="8848"/>
    <cellStyle name="Normal 3 3 3 3 13 2" xfId="38990"/>
    <cellStyle name="Normal 3 3 3 3 14" xfId="38982"/>
    <cellStyle name="Normal 3 3 3 3 2" xfId="8849"/>
    <cellStyle name="Normal 3 3 3 3 2 10" xfId="8850"/>
    <cellStyle name="Normal 3 3 3 3 2 10 2" xfId="8851"/>
    <cellStyle name="Normal 3 3 3 3 2 10 2 2" xfId="38993"/>
    <cellStyle name="Normal 3 3 3 3 2 10 3" xfId="38992"/>
    <cellStyle name="Normal 3 3 3 3 2 11" xfId="8852"/>
    <cellStyle name="Normal 3 3 3 3 2 11 2" xfId="38994"/>
    <cellStyle name="Normal 3 3 3 3 2 12" xfId="38991"/>
    <cellStyle name="Normal 3 3 3 3 2 2" xfId="8853"/>
    <cellStyle name="Normal 3 3 3 3 2 2 2" xfId="8854"/>
    <cellStyle name="Normal 3 3 3 3 2 2 2 2" xfId="8855"/>
    <cellStyle name="Normal 3 3 3 3 2 2 2 2 2" xfId="8856"/>
    <cellStyle name="Normal 3 3 3 3 2 2 2 2 2 2" xfId="38998"/>
    <cellStyle name="Normal 3 3 3 3 2 2 2 2 3" xfId="38997"/>
    <cellStyle name="Normal 3 3 3 3 2 2 2 3" xfId="8857"/>
    <cellStyle name="Normal 3 3 3 3 2 2 2 3 2" xfId="38999"/>
    <cellStyle name="Normal 3 3 3 3 2 2 2 4" xfId="38996"/>
    <cellStyle name="Normal 3 3 3 3 2 2 3" xfId="8858"/>
    <cellStyle name="Normal 3 3 3 3 2 2 3 2" xfId="8859"/>
    <cellStyle name="Normal 3 3 3 3 2 2 3 2 2" xfId="8860"/>
    <cellStyle name="Normal 3 3 3 3 2 2 3 2 2 2" xfId="39002"/>
    <cellStyle name="Normal 3 3 3 3 2 2 3 2 3" xfId="39001"/>
    <cellStyle name="Normal 3 3 3 3 2 2 3 3" xfId="8861"/>
    <cellStyle name="Normal 3 3 3 3 2 2 3 3 2" xfId="39003"/>
    <cellStyle name="Normal 3 3 3 3 2 2 3 4" xfId="39000"/>
    <cellStyle name="Normal 3 3 3 3 2 2 4" xfId="8862"/>
    <cellStyle name="Normal 3 3 3 3 2 2 4 2" xfId="8863"/>
    <cellStyle name="Normal 3 3 3 3 2 2 4 2 2" xfId="8864"/>
    <cellStyle name="Normal 3 3 3 3 2 2 4 2 2 2" xfId="39006"/>
    <cellStyle name="Normal 3 3 3 3 2 2 4 2 3" xfId="39005"/>
    <cellStyle name="Normal 3 3 3 3 2 2 4 3" xfId="8865"/>
    <cellStyle name="Normal 3 3 3 3 2 2 4 3 2" xfId="39007"/>
    <cellStyle name="Normal 3 3 3 3 2 2 4 4" xfId="39004"/>
    <cellStyle name="Normal 3 3 3 3 2 2 5" xfId="8866"/>
    <cellStyle name="Normal 3 3 3 3 2 2 5 2" xfId="8867"/>
    <cellStyle name="Normal 3 3 3 3 2 2 5 2 2" xfId="39009"/>
    <cellStyle name="Normal 3 3 3 3 2 2 5 3" xfId="39008"/>
    <cellStyle name="Normal 3 3 3 3 2 2 6" xfId="8868"/>
    <cellStyle name="Normal 3 3 3 3 2 2 6 2" xfId="39010"/>
    <cellStyle name="Normal 3 3 3 3 2 2 7" xfId="38995"/>
    <cellStyle name="Normal 3 3 3 3 2 3" xfId="8869"/>
    <cellStyle name="Normal 3 3 3 3 2 3 2" xfId="8870"/>
    <cellStyle name="Normal 3 3 3 3 2 3 2 2" xfId="8871"/>
    <cellStyle name="Normal 3 3 3 3 2 3 2 2 2" xfId="8872"/>
    <cellStyle name="Normal 3 3 3 3 2 3 2 2 2 2" xfId="39014"/>
    <cellStyle name="Normal 3 3 3 3 2 3 2 2 3" xfId="39013"/>
    <cellStyle name="Normal 3 3 3 3 2 3 2 3" xfId="8873"/>
    <cellStyle name="Normal 3 3 3 3 2 3 2 3 2" xfId="39015"/>
    <cellStyle name="Normal 3 3 3 3 2 3 2 4" xfId="39012"/>
    <cellStyle name="Normal 3 3 3 3 2 3 3" xfId="8874"/>
    <cellStyle name="Normal 3 3 3 3 2 3 3 2" xfId="8875"/>
    <cellStyle name="Normal 3 3 3 3 2 3 3 2 2" xfId="8876"/>
    <cellStyle name="Normal 3 3 3 3 2 3 3 2 2 2" xfId="39018"/>
    <cellStyle name="Normal 3 3 3 3 2 3 3 2 3" xfId="39017"/>
    <cellStyle name="Normal 3 3 3 3 2 3 3 3" xfId="8877"/>
    <cellStyle name="Normal 3 3 3 3 2 3 3 3 2" xfId="39019"/>
    <cellStyle name="Normal 3 3 3 3 2 3 3 4" xfId="39016"/>
    <cellStyle name="Normal 3 3 3 3 2 3 4" xfId="8878"/>
    <cellStyle name="Normal 3 3 3 3 2 3 4 2" xfId="8879"/>
    <cellStyle name="Normal 3 3 3 3 2 3 4 2 2" xfId="8880"/>
    <cellStyle name="Normal 3 3 3 3 2 3 4 2 2 2" xfId="39022"/>
    <cellStyle name="Normal 3 3 3 3 2 3 4 2 3" xfId="39021"/>
    <cellStyle name="Normal 3 3 3 3 2 3 4 3" xfId="8881"/>
    <cellStyle name="Normal 3 3 3 3 2 3 4 3 2" xfId="39023"/>
    <cellStyle name="Normal 3 3 3 3 2 3 4 4" xfId="39020"/>
    <cellStyle name="Normal 3 3 3 3 2 3 5" xfId="8882"/>
    <cellStyle name="Normal 3 3 3 3 2 3 5 2" xfId="8883"/>
    <cellStyle name="Normal 3 3 3 3 2 3 5 2 2" xfId="39025"/>
    <cellStyle name="Normal 3 3 3 3 2 3 5 3" xfId="39024"/>
    <cellStyle name="Normal 3 3 3 3 2 3 6" xfId="8884"/>
    <cellStyle name="Normal 3 3 3 3 2 3 6 2" xfId="39026"/>
    <cellStyle name="Normal 3 3 3 3 2 3 7" xfId="39011"/>
    <cellStyle name="Normal 3 3 3 3 2 4" xfId="8885"/>
    <cellStyle name="Normal 3 3 3 3 2 4 2" xfId="8886"/>
    <cellStyle name="Normal 3 3 3 3 2 4 2 2" xfId="8887"/>
    <cellStyle name="Normal 3 3 3 3 2 4 2 2 2" xfId="8888"/>
    <cellStyle name="Normal 3 3 3 3 2 4 2 2 2 2" xfId="39030"/>
    <cellStyle name="Normal 3 3 3 3 2 4 2 2 3" xfId="39029"/>
    <cellStyle name="Normal 3 3 3 3 2 4 2 3" xfId="8889"/>
    <cellStyle name="Normal 3 3 3 3 2 4 2 3 2" xfId="39031"/>
    <cellStyle name="Normal 3 3 3 3 2 4 2 4" xfId="39028"/>
    <cellStyle name="Normal 3 3 3 3 2 4 3" xfId="8890"/>
    <cellStyle name="Normal 3 3 3 3 2 4 3 2" xfId="8891"/>
    <cellStyle name="Normal 3 3 3 3 2 4 3 2 2" xfId="8892"/>
    <cellStyle name="Normal 3 3 3 3 2 4 3 2 2 2" xfId="39034"/>
    <cellStyle name="Normal 3 3 3 3 2 4 3 2 3" xfId="39033"/>
    <cellStyle name="Normal 3 3 3 3 2 4 3 3" xfId="8893"/>
    <cellStyle name="Normal 3 3 3 3 2 4 3 3 2" xfId="39035"/>
    <cellStyle name="Normal 3 3 3 3 2 4 3 4" xfId="39032"/>
    <cellStyle name="Normal 3 3 3 3 2 4 4" xfId="8894"/>
    <cellStyle name="Normal 3 3 3 3 2 4 4 2" xfId="8895"/>
    <cellStyle name="Normal 3 3 3 3 2 4 4 2 2" xfId="39037"/>
    <cellStyle name="Normal 3 3 3 3 2 4 4 3" xfId="39036"/>
    <cellStyle name="Normal 3 3 3 3 2 4 5" xfId="8896"/>
    <cellStyle name="Normal 3 3 3 3 2 4 5 2" xfId="39038"/>
    <cellStyle name="Normal 3 3 3 3 2 4 6" xfId="39027"/>
    <cellStyle name="Normal 3 3 3 3 2 5" xfId="8897"/>
    <cellStyle name="Normal 3 3 3 3 2 5 2" xfId="8898"/>
    <cellStyle name="Normal 3 3 3 3 2 5 2 2" xfId="8899"/>
    <cellStyle name="Normal 3 3 3 3 2 5 2 2 2" xfId="39041"/>
    <cellStyle name="Normal 3 3 3 3 2 5 2 3" xfId="39040"/>
    <cellStyle name="Normal 3 3 3 3 2 5 3" xfId="8900"/>
    <cellStyle name="Normal 3 3 3 3 2 5 3 2" xfId="39042"/>
    <cellStyle name="Normal 3 3 3 3 2 5 4" xfId="39039"/>
    <cellStyle name="Normal 3 3 3 3 2 6" xfId="8901"/>
    <cellStyle name="Normal 3 3 3 3 2 6 2" xfId="8902"/>
    <cellStyle name="Normal 3 3 3 3 2 6 2 2" xfId="8903"/>
    <cellStyle name="Normal 3 3 3 3 2 6 2 2 2" xfId="39045"/>
    <cellStyle name="Normal 3 3 3 3 2 6 2 3" xfId="39044"/>
    <cellStyle name="Normal 3 3 3 3 2 6 3" xfId="8904"/>
    <cellStyle name="Normal 3 3 3 3 2 6 3 2" xfId="39046"/>
    <cellStyle name="Normal 3 3 3 3 2 6 4" xfId="39043"/>
    <cellStyle name="Normal 3 3 3 3 2 7" xfId="8905"/>
    <cellStyle name="Normal 3 3 3 3 2 7 2" xfId="8906"/>
    <cellStyle name="Normal 3 3 3 3 2 7 2 2" xfId="8907"/>
    <cellStyle name="Normal 3 3 3 3 2 7 2 2 2" xfId="39049"/>
    <cellStyle name="Normal 3 3 3 3 2 7 2 3" xfId="39048"/>
    <cellStyle name="Normal 3 3 3 3 2 7 3" xfId="8908"/>
    <cellStyle name="Normal 3 3 3 3 2 7 3 2" xfId="39050"/>
    <cellStyle name="Normal 3 3 3 3 2 7 4" xfId="39047"/>
    <cellStyle name="Normal 3 3 3 3 2 8" xfId="8909"/>
    <cellStyle name="Normal 3 3 3 3 2 8 2" xfId="8910"/>
    <cellStyle name="Normal 3 3 3 3 2 8 2 2" xfId="8911"/>
    <cellStyle name="Normal 3 3 3 3 2 8 2 2 2" xfId="39053"/>
    <cellStyle name="Normal 3 3 3 3 2 8 2 3" xfId="39052"/>
    <cellStyle name="Normal 3 3 3 3 2 8 3" xfId="8912"/>
    <cellStyle name="Normal 3 3 3 3 2 8 3 2" xfId="39054"/>
    <cellStyle name="Normal 3 3 3 3 2 8 4" xfId="39051"/>
    <cellStyle name="Normal 3 3 3 3 2 9" xfId="8913"/>
    <cellStyle name="Normal 3 3 3 3 2 9 2" xfId="8914"/>
    <cellStyle name="Normal 3 3 3 3 2 9 2 2" xfId="8915"/>
    <cellStyle name="Normal 3 3 3 3 2 9 2 2 2" xfId="39057"/>
    <cellStyle name="Normal 3 3 3 3 2 9 2 3" xfId="39056"/>
    <cellStyle name="Normal 3 3 3 3 2 9 3" xfId="8916"/>
    <cellStyle name="Normal 3 3 3 3 2 9 3 2" xfId="39058"/>
    <cellStyle name="Normal 3 3 3 3 2 9 4" xfId="39055"/>
    <cellStyle name="Normal 3 3 3 3 3" xfId="8917"/>
    <cellStyle name="Normal 3 3 3 3 3 2" xfId="8918"/>
    <cellStyle name="Normal 3 3 3 3 3 2 2" xfId="8919"/>
    <cellStyle name="Normal 3 3 3 3 3 2 2 2" xfId="8920"/>
    <cellStyle name="Normal 3 3 3 3 3 2 2 2 2" xfId="39062"/>
    <cellStyle name="Normal 3 3 3 3 3 2 2 3" xfId="39061"/>
    <cellStyle name="Normal 3 3 3 3 3 2 3" xfId="8921"/>
    <cellStyle name="Normal 3 3 3 3 3 2 3 2" xfId="39063"/>
    <cellStyle name="Normal 3 3 3 3 3 2 4" xfId="39060"/>
    <cellStyle name="Normal 3 3 3 3 3 3" xfId="8922"/>
    <cellStyle name="Normal 3 3 3 3 3 3 2" xfId="8923"/>
    <cellStyle name="Normal 3 3 3 3 3 3 2 2" xfId="8924"/>
    <cellStyle name="Normal 3 3 3 3 3 3 2 2 2" xfId="39066"/>
    <cellStyle name="Normal 3 3 3 3 3 3 2 3" xfId="39065"/>
    <cellStyle name="Normal 3 3 3 3 3 3 3" xfId="8925"/>
    <cellStyle name="Normal 3 3 3 3 3 3 3 2" xfId="39067"/>
    <cellStyle name="Normal 3 3 3 3 3 3 4" xfId="39064"/>
    <cellStyle name="Normal 3 3 3 3 3 4" xfId="8926"/>
    <cellStyle name="Normal 3 3 3 3 3 4 2" xfId="8927"/>
    <cellStyle name="Normal 3 3 3 3 3 4 2 2" xfId="8928"/>
    <cellStyle name="Normal 3 3 3 3 3 4 2 2 2" xfId="39070"/>
    <cellStyle name="Normal 3 3 3 3 3 4 2 3" xfId="39069"/>
    <cellStyle name="Normal 3 3 3 3 3 4 3" xfId="8929"/>
    <cellStyle name="Normal 3 3 3 3 3 4 3 2" xfId="39071"/>
    <cellStyle name="Normal 3 3 3 3 3 4 4" xfId="39068"/>
    <cellStyle name="Normal 3 3 3 3 3 5" xfId="8930"/>
    <cellStyle name="Normal 3 3 3 3 3 5 2" xfId="8931"/>
    <cellStyle name="Normal 3 3 3 3 3 5 2 2" xfId="39073"/>
    <cellStyle name="Normal 3 3 3 3 3 5 3" xfId="39072"/>
    <cellStyle name="Normal 3 3 3 3 3 6" xfId="8932"/>
    <cellStyle name="Normal 3 3 3 3 3 6 2" xfId="39074"/>
    <cellStyle name="Normal 3 3 3 3 3 7" xfId="39059"/>
    <cellStyle name="Normal 3 3 3 3 4" xfId="8933"/>
    <cellStyle name="Normal 3 3 3 3 4 2" xfId="8934"/>
    <cellStyle name="Normal 3 3 3 3 4 2 2" xfId="8935"/>
    <cellStyle name="Normal 3 3 3 3 4 2 2 2" xfId="8936"/>
    <cellStyle name="Normal 3 3 3 3 4 2 2 2 2" xfId="39078"/>
    <cellStyle name="Normal 3 3 3 3 4 2 2 3" xfId="39077"/>
    <cellStyle name="Normal 3 3 3 3 4 2 3" xfId="8937"/>
    <cellStyle name="Normal 3 3 3 3 4 2 3 2" xfId="39079"/>
    <cellStyle name="Normal 3 3 3 3 4 2 4" xfId="39076"/>
    <cellStyle name="Normal 3 3 3 3 4 3" xfId="8938"/>
    <cellStyle name="Normal 3 3 3 3 4 3 2" xfId="8939"/>
    <cellStyle name="Normal 3 3 3 3 4 3 2 2" xfId="8940"/>
    <cellStyle name="Normal 3 3 3 3 4 3 2 2 2" xfId="39082"/>
    <cellStyle name="Normal 3 3 3 3 4 3 2 3" xfId="39081"/>
    <cellStyle name="Normal 3 3 3 3 4 3 3" xfId="8941"/>
    <cellStyle name="Normal 3 3 3 3 4 3 3 2" xfId="39083"/>
    <cellStyle name="Normal 3 3 3 3 4 3 4" xfId="39080"/>
    <cellStyle name="Normal 3 3 3 3 4 4" xfId="8942"/>
    <cellStyle name="Normal 3 3 3 3 4 4 2" xfId="8943"/>
    <cellStyle name="Normal 3 3 3 3 4 4 2 2" xfId="8944"/>
    <cellStyle name="Normal 3 3 3 3 4 4 2 2 2" xfId="39086"/>
    <cellStyle name="Normal 3 3 3 3 4 4 2 3" xfId="39085"/>
    <cellStyle name="Normal 3 3 3 3 4 4 3" xfId="8945"/>
    <cellStyle name="Normal 3 3 3 3 4 4 3 2" xfId="39087"/>
    <cellStyle name="Normal 3 3 3 3 4 4 4" xfId="39084"/>
    <cellStyle name="Normal 3 3 3 3 4 5" xfId="8946"/>
    <cellStyle name="Normal 3 3 3 3 4 5 2" xfId="8947"/>
    <cellStyle name="Normal 3 3 3 3 4 5 2 2" xfId="39089"/>
    <cellStyle name="Normal 3 3 3 3 4 5 3" xfId="39088"/>
    <cellStyle name="Normal 3 3 3 3 4 6" xfId="8948"/>
    <cellStyle name="Normal 3 3 3 3 4 6 2" xfId="39090"/>
    <cellStyle name="Normal 3 3 3 3 4 7" xfId="39075"/>
    <cellStyle name="Normal 3 3 3 3 5" xfId="8949"/>
    <cellStyle name="Normal 3 3 3 3 5 2" xfId="8950"/>
    <cellStyle name="Normal 3 3 3 3 5 2 2" xfId="8951"/>
    <cellStyle name="Normal 3 3 3 3 5 2 2 2" xfId="8952"/>
    <cellStyle name="Normal 3 3 3 3 5 2 2 2 2" xfId="39094"/>
    <cellStyle name="Normal 3 3 3 3 5 2 2 3" xfId="39093"/>
    <cellStyle name="Normal 3 3 3 3 5 2 3" xfId="8953"/>
    <cellStyle name="Normal 3 3 3 3 5 2 3 2" xfId="39095"/>
    <cellStyle name="Normal 3 3 3 3 5 2 4" xfId="39092"/>
    <cellStyle name="Normal 3 3 3 3 5 3" xfId="8954"/>
    <cellStyle name="Normal 3 3 3 3 5 3 2" xfId="8955"/>
    <cellStyle name="Normal 3 3 3 3 5 3 2 2" xfId="8956"/>
    <cellStyle name="Normal 3 3 3 3 5 3 2 2 2" xfId="39098"/>
    <cellStyle name="Normal 3 3 3 3 5 3 2 3" xfId="39097"/>
    <cellStyle name="Normal 3 3 3 3 5 3 3" xfId="8957"/>
    <cellStyle name="Normal 3 3 3 3 5 3 3 2" xfId="39099"/>
    <cellStyle name="Normal 3 3 3 3 5 3 4" xfId="39096"/>
    <cellStyle name="Normal 3 3 3 3 5 4" xfId="8958"/>
    <cellStyle name="Normal 3 3 3 3 5 4 2" xfId="8959"/>
    <cellStyle name="Normal 3 3 3 3 5 4 2 2" xfId="39101"/>
    <cellStyle name="Normal 3 3 3 3 5 4 3" xfId="39100"/>
    <cellStyle name="Normal 3 3 3 3 5 5" xfId="8960"/>
    <cellStyle name="Normal 3 3 3 3 5 5 2" xfId="39102"/>
    <cellStyle name="Normal 3 3 3 3 5 6" xfId="39091"/>
    <cellStyle name="Normal 3 3 3 3 6" xfId="8961"/>
    <cellStyle name="Normal 3 3 3 3 6 2" xfId="8962"/>
    <cellStyle name="Normal 3 3 3 3 6 2 2" xfId="8963"/>
    <cellStyle name="Normal 3 3 3 3 6 2 2 2" xfId="39105"/>
    <cellStyle name="Normal 3 3 3 3 6 2 3" xfId="39104"/>
    <cellStyle name="Normal 3 3 3 3 6 3" xfId="8964"/>
    <cellStyle name="Normal 3 3 3 3 6 3 2" xfId="39106"/>
    <cellStyle name="Normal 3 3 3 3 6 4" xfId="39103"/>
    <cellStyle name="Normal 3 3 3 3 7" xfId="8965"/>
    <cellStyle name="Normal 3 3 3 3 7 2" xfId="8966"/>
    <cellStyle name="Normal 3 3 3 3 7 2 2" xfId="8967"/>
    <cellStyle name="Normal 3 3 3 3 7 2 2 2" xfId="39109"/>
    <cellStyle name="Normal 3 3 3 3 7 2 3" xfId="39108"/>
    <cellStyle name="Normal 3 3 3 3 7 3" xfId="8968"/>
    <cellStyle name="Normal 3 3 3 3 7 3 2" xfId="39110"/>
    <cellStyle name="Normal 3 3 3 3 7 4" xfId="39107"/>
    <cellStyle name="Normal 3 3 3 3 8" xfId="8969"/>
    <cellStyle name="Normal 3 3 3 3 8 2" xfId="8970"/>
    <cellStyle name="Normal 3 3 3 3 8 2 2" xfId="8971"/>
    <cellStyle name="Normal 3 3 3 3 8 2 2 2" xfId="39113"/>
    <cellStyle name="Normal 3 3 3 3 8 2 3" xfId="39112"/>
    <cellStyle name="Normal 3 3 3 3 8 3" xfId="8972"/>
    <cellStyle name="Normal 3 3 3 3 8 3 2" xfId="39114"/>
    <cellStyle name="Normal 3 3 3 3 8 4" xfId="39111"/>
    <cellStyle name="Normal 3 3 3 3 9" xfId="8973"/>
    <cellStyle name="Normal 3 3 3 3 9 2" xfId="8974"/>
    <cellStyle name="Normal 3 3 3 3 9 2 2" xfId="8975"/>
    <cellStyle name="Normal 3 3 3 3 9 2 2 2" xfId="39117"/>
    <cellStyle name="Normal 3 3 3 3 9 2 3" xfId="39116"/>
    <cellStyle name="Normal 3 3 3 3 9 3" xfId="8976"/>
    <cellStyle name="Normal 3 3 3 3 9 3 2" xfId="39118"/>
    <cellStyle name="Normal 3 3 3 3 9 4" xfId="39115"/>
    <cellStyle name="Normal 3 3 3 4" xfId="8977"/>
    <cellStyle name="Normal 3 3 3 4 10" xfId="8978"/>
    <cellStyle name="Normal 3 3 3 4 10 2" xfId="8979"/>
    <cellStyle name="Normal 3 3 3 4 10 2 2" xfId="39121"/>
    <cellStyle name="Normal 3 3 3 4 10 3" xfId="39120"/>
    <cellStyle name="Normal 3 3 3 4 11" xfId="8980"/>
    <cellStyle name="Normal 3 3 3 4 11 2" xfId="39122"/>
    <cellStyle name="Normal 3 3 3 4 12" xfId="39119"/>
    <cellStyle name="Normal 3 3 3 4 2" xfId="8981"/>
    <cellStyle name="Normal 3 3 3 4 2 2" xfId="8982"/>
    <cellStyle name="Normal 3 3 3 4 2 2 2" xfId="8983"/>
    <cellStyle name="Normal 3 3 3 4 2 2 2 2" xfId="8984"/>
    <cellStyle name="Normal 3 3 3 4 2 2 2 2 2" xfId="39126"/>
    <cellStyle name="Normal 3 3 3 4 2 2 2 3" xfId="39125"/>
    <cellStyle name="Normal 3 3 3 4 2 2 3" xfId="8985"/>
    <cellStyle name="Normal 3 3 3 4 2 2 3 2" xfId="39127"/>
    <cellStyle name="Normal 3 3 3 4 2 2 4" xfId="39124"/>
    <cellStyle name="Normal 3 3 3 4 2 3" xfId="8986"/>
    <cellStyle name="Normal 3 3 3 4 2 3 2" xfId="8987"/>
    <cellStyle name="Normal 3 3 3 4 2 3 2 2" xfId="8988"/>
    <cellStyle name="Normal 3 3 3 4 2 3 2 2 2" xfId="39130"/>
    <cellStyle name="Normal 3 3 3 4 2 3 2 3" xfId="39129"/>
    <cellStyle name="Normal 3 3 3 4 2 3 3" xfId="8989"/>
    <cellStyle name="Normal 3 3 3 4 2 3 3 2" xfId="39131"/>
    <cellStyle name="Normal 3 3 3 4 2 3 4" xfId="39128"/>
    <cellStyle name="Normal 3 3 3 4 2 4" xfId="8990"/>
    <cellStyle name="Normal 3 3 3 4 2 4 2" xfId="8991"/>
    <cellStyle name="Normal 3 3 3 4 2 4 2 2" xfId="8992"/>
    <cellStyle name="Normal 3 3 3 4 2 4 2 2 2" xfId="39134"/>
    <cellStyle name="Normal 3 3 3 4 2 4 2 3" xfId="39133"/>
    <cellStyle name="Normal 3 3 3 4 2 4 3" xfId="8993"/>
    <cellStyle name="Normal 3 3 3 4 2 4 3 2" xfId="39135"/>
    <cellStyle name="Normal 3 3 3 4 2 4 4" xfId="39132"/>
    <cellStyle name="Normal 3 3 3 4 2 5" xfId="8994"/>
    <cellStyle name="Normal 3 3 3 4 2 5 2" xfId="8995"/>
    <cellStyle name="Normal 3 3 3 4 2 5 2 2" xfId="39137"/>
    <cellStyle name="Normal 3 3 3 4 2 5 3" xfId="39136"/>
    <cellStyle name="Normal 3 3 3 4 2 6" xfId="8996"/>
    <cellStyle name="Normal 3 3 3 4 2 6 2" xfId="39138"/>
    <cellStyle name="Normal 3 3 3 4 2 7" xfId="39123"/>
    <cellStyle name="Normal 3 3 3 4 3" xfId="8997"/>
    <cellStyle name="Normal 3 3 3 4 3 2" xfId="8998"/>
    <cellStyle name="Normal 3 3 3 4 3 2 2" xfId="8999"/>
    <cellStyle name="Normal 3 3 3 4 3 2 2 2" xfId="9000"/>
    <cellStyle name="Normal 3 3 3 4 3 2 2 2 2" xfId="39142"/>
    <cellStyle name="Normal 3 3 3 4 3 2 2 3" xfId="39141"/>
    <cellStyle name="Normal 3 3 3 4 3 2 3" xfId="9001"/>
    <cellStyle name="Normal 3 3 3 4 3 2 3 2" xfId="39143"/>
    <cellStyle name="Normal 3 3 3 4 3 2 4" xfId="39140"/>
    <cellStyle name="Normal 3 3 3 4 3 3" xfId="9002"/>
    <cellStyle name="Normal 3 3 3 4 3 3 2" xfId="9003"/>
    <cellStyle name="Normal 3 3 3 4 3 3 2 2" xfId="9004"/>
    <cellStyle name="Normal 3 3 3 4 3 3 2 2 2" xfId="39146"/>
    <cellStyle name="Normal 3 3 3 4 3 3 2 3" xfId="39145"/>
    <cellStyle name="Normal 3 3 3 4 3 3 3" xfId="9005"/>
    <cellStyle name="Normal 3 3 3 4 3 3 3 2" xfId="39147"/>
    <cellStyle name="Normal 3 3 3 4 3 3 4" xfId="39144"/>
    <cellStyle name="Normal 3 3 3 4 3 4" xfId="9006"/>
    <cellStyle name="Normal 3 3 3 4 3 4 2" xfId="9007"/>
    <cellStyle name="Normal 3 3 3 4 3 4 2 2" xfId="9008"/>
    <cellStyle name="Normal 3 3 3 4 3 4 2 2 2" xfId="39150"/>
    <cellStyle name="Normal 3 3 3 4 3 4 2 3" xfId="39149"/>
    <cellStyle name="Normal 3 3 3 4 3 4 3" xfId="9009"/>
    <cellStyle name="Normal 3 3 3 4 3 4 3 2" xfId="39151"/>
    <cellStyle name="Normal 3 3 3 4 3 4 4" xfId="39148"/>
    <cellStyle name="Normal 3 3 3 4 3 5" xfId="9010"/>
    <cellStyle name="Normal 3 3 3 4 3 5 2" xfId="9011"/>
    <cellStyle name="Normal 3 3 3 4 3 5 2 2" xfId="39153"/>
    <cellStyle name="Normal 3 3 3 4 3 5 3" xfId="39152"/>
    <cellStyle name="Normal 3 3 3 4 3 6" xfId="9012"/>
    <cellStyle name="Normal 3 3 3 4 3 6 2" xfId="39154"/>
    <cellStyle name="Normal 3 3 3 4 3 7" xfId="39139"/>
    <cellStyle name="Normal 3 3 3 4 4" xfId="9013"/>
    <cellStyle name="Normal 3 3 3 4 4 2" xfId="9014"/>
    <cellStyle name="Normal 3 3 3 4 4 2 2" xfId="9015"/>
    <cellStyle name="Normal 3 3 3 4 4 2 2 2" xfId="9016"/>
    <cellStyle name="Normal 3 3 3 4 4 2 2 2 2" xfId="39158"/>
    <cellStyle name="Normal 3 3 3 4 4 2 2 3" xfId="39157"/>
    <cellStyle name="Normal 3 3 3 4 4 2 3" xfId="9017"/>
    <cellStyle name="Normal 3 3 3 4 4 2 3 2" xfId="39159"/>
    <cellStyle name="Normal 3 3 3 4 4 2 4" xfId="39156"/>
    <cellStyle name="Normal 3 3 3 4 4 3" xfId="9018"/>
    <cellStyle name="Normal 3 3 3 4 4 3 2" xfId="9019"/>
    <cellStyle name="Normal 3 3 3 4 4 3 2 2" xfId="9020"/>
    <cellStyle name="Normal 3 3 3 4 4 3 2 2 2" xfId="39162"/>
    <cellStyle name="Normal 3 3 3 4 4 3 2 3" xfId="39161"/>
    <cellStyle name="Normal 3 3 3 4 4 3 3" xfId="9021"/>
    <cellStyle name="Normal 3 3 3 4 4 3 3 2" xfId="39163"/>
    <cellStyle name="Normal 3 3 3 4 4 3 4" xfId="39160"/>
    <cellStyle name="Normal 3 3 3 4 4 4" xfId="9022"/>
    <cellStyle name="Normal 3 3 3 4 4 4 2" xfId="9023"/>
    <cellStyle name="Normal 3 3 3 4 4 4 2 2" xfId="39165"/>
    <cellStyle name="Normal 3 3 3 4 4 4 3" xfId="39164"/>
    <cellStyle name="Normal 3 3 3 4 4 5" xfId="9024"/>
    <cellStyle name="Normal 3 3 3 4 4 5 2" xfId="39166"/>
    <cellStyle name="Normal 3 3 3 4 4 6" xfId="39155"/>
    <cellStyle name="Normal 3 3 3 4 5" xfId="9025"/>
    <cellStyle name="Normal 3 3 3 4 5 2" xfId="9026"/>
    <cellStyle name="Normal 3 3 3 4 5 2 2" xfId="9027"/>
    <cellStyle name="Normal 3 3 3 4 5 2 2 2" xfId="39169"/>
    <cellStyle name="Normal 3 3 3 4 5 2 3" xfId="39168"/>
    <cellStyle name="Normal 3 3 3 4 5 3" xfId="9028"/>
    <cellStyle name="Normal 3 3 3 4 5 3 2" xfId="39170"/>
    <cellStyle name="Normal 3 3 3 4 5 4" xfId="39167"/>
    <cellStyle name="Normal 3 3 3 4 6" xfId="9029"/>
    <cellStyle name="Normal 3 3 3 4 6 2" xfId="9030"/>
    <cellStyle name="Normal 3 3 3 4 6 2 2" xfId="9031"/>
    <cellStyle name="Normal 3 3 3 4 6 2 2 2" xfId="39173"/>
    <cellStyle name="Normal 3 3 3 4 6 2 3" xfId="39172"/>
    <cellStyle name="Normal 3 3 3 4 6 3" xfId="9032"/>
    <cellStyle name="Normal 3 3 3 4 6 3 2" xfId="39174"/>
    <cellStyle name="Normal 3 3 3 4 6 4" xfId="39171"/>
    <cellStyle name="Normal 3 3 3 4 7" xfId="9033"/>
    <cellStyle name="Normal 3 3 3 4 7 2" xfId="9034"/>
    <cellStyle name="Normal 3 3 3 4 7 2 2" xfId="9035"/>
    <cellStyle name="Normal 3 3 3 4 7 2 2 2" xfId="39177"/>
    <cellStyle name="Normal 3 3 3 4 7 2 3" xfId="39176"/>
    <cellStyle name="Normal 3 3 3 4 7 3" xfId="9036"/>
    <cellStyle name="Normal 3 3 3 4 7 3 2" xfId="39178"/>
    <cellStyle name="Normal 3 3 3 4 7 4" xfId="39175"/>
    <cellStyle name="Normal 3 3 3 4 8" xfId="9037"/>
    <cellStyle name="Normal 3 3 3 4 8 2" xfId="9038"/>
    <cellStyle name="Normal 3 3 3 4 8 2 2" xfId="9039"/>
    <cellStyle name="Normal 3 3 3 4 8 2 2 2" xfId="39181"/>
    <cellStyle name="Normal 3 3 3 4 8 2 3" xfId="39180"/>
    <cellStyle name="Normal 3 3 3 4 8 3" xfId="9040"/>
    <cellStyle name="Normal 3 3 3 4 8 3 2" xfId="39182"/>
    <cellStyle name="Normal 3 3 3 4 8 4" xfId="39179"/>
    <cellStyle name="Normal 3 3 3 4 9" xfId="9041"/>
    <cellStyle name="Normal 3 3 3 4 9 2" xfId="9042"/>
    <cellStyle name="Normal 3 3 3 4 9 2 2" xfId="9043"/>
    <cellStyle name="Normal 3 3 3 4 9 2 2 2" xfId="39185"/>
    <cellStyle name="Normal 3 3 3 4 9 2 3" xfId="39184"/>
    <cellStyle name="Normal 3 3 3 4 9 3" xfId="9044"/>
    <cellStyle name="Normal 3 3 3 4 9 3 2" xfId="39186"/>
    <cellStyle name="Normal 3 3 3 4 9 4" xfId="39183"/>
    <cellStyle name="Normal 3 3 3 5" xfId="9045"/>
    <cellStyle name="Normal 3 3 3 5 2" xfId="9046"/>
    <cellStyle name="Normal 3 3 3 5 2 2" xfId="9047"/>
    <cellStyle name="Normal 3 3 3 5 2 2 2" xfId="9048"/>
    <cellStyle name="Normal 3 3 3 5 2 2 2 2" xfId="39190"/>
    <cellStyle name="Normal 3 3 3 5 2 2 3" xfId="39189"/>
    <cellStyle name="Normal 3 3 3 5 2 3" xfId="9049"/>
    <cellStyle name="Normal 3 3 3 5 2 3 2" xfId="39191"/>
    <cellStyle name="Normal 3 3 3 5 2 4" xfId="39188"/>
    <cellStyle name="Normal 3 3 3 5 3" xfId="9050"/>
    <cellStyle name="Normal 3 3 3 5 3 2" xfId="9051"/>
    <cellStyle name="Normal 3 3 3 5 3 2 2" xfId="9052"/>
    <cellStyle name="Normal 3 3 3 5 3 2 2 2" xfId="39194"/>
    <cellStyle name="Normal 3 3 3 5 3 2 3" xfId="39193"/>
    <cellStyle name="Normal 3 3 3 5 3 3" xfId="9053"/>
    <cellStyle name="Normal 3 3 3 5 3 3 2" xfId="39195"/>
    <cellStyle name="Normal 3 3 3 5 3 4" xfId="39192"/>
    <cellStyle name="Normal 3 3 3 5 4" xfId="9054"/>
    <cellStyle name="Normal 3 3 3 5 4 2" xfId="9055"/>
    <cellStyle name="Normal 3 3 3 5 4 2 2" xfId="9056"/>
    <cellStyle name="Normal 3 3 3 5 4 2 2 2" xfId="39198"/>
    <cellStyle name="Normal 3 3 3 5 4 2 3" xfId="39197"/>
    <cellStyle name="Normal 3 3 3 5 4 3" xfId="9057"/>
    <cellStyle name="Normal 3 3 3 5 4 3 2" xfId="39199"/>
    <cellStyle name="Normal 3 3 3 5 4 4" xfId="39196"/>
    <cellStyle name="Normal 3 3 3 5 5" xfId="9058"/>
    <cellStyle name="Normal 3 3 3 5 5 2" xfId="9059"/>
    <cellStyle name="Normal 3 3 3 5 5 2 2" xfId="39201"/>
    <cellStyle name="Normal 3 3 3 5 5 3" xfId="39200"/>
    <cellStyle name="Normal 3 3 3 5 6" xfId="9060"/>
    <cellStyle name="Normal 3 3 3 5 6 2" xfId="39202"/>
    <cellStyle name="Normal 3 3 3 5 7" xfId="39187"/>
    <cellStyle name="Normal 3 3 3 6" xfId="9061"/>
    <cellStyle name="Normal 3 3 3 6 2" xfId="9062"/>
    <cellStyle name="Normal 3 3 3 6 2 2" xfId="9063"/>
    <cellStyle name="Normal 3 3 3 6 2 2 2" xfId="9064"/>
    <cellStyle name="Normal 3 3 3 6 2 2 2 2" xfId="39206"/>
    <cellStyle name="Normal 3 3 3 6 2 2 3" xfId="39205"/>
    <cellStyle name="Normal 3 3 3 6 2 3" xfId="9065"/>
    <cellStyle name="Normal 3 3 3 6 2 3 2" xfId="39207"/>
    <cellStyle name="Normal 3 3 3 6 2 4" xfId="39204"/>
    <cellStyle name="Normal 3 3 3 6 3" xfId="9066"/>
    <cellStyle name="Normal 3 3 3 6 3 2" xfId="9067"/>
    <cellStyle name="Normal 3 3 3 6 3 2 2" xfId="9068"/>
    <cellStyle name="Normal 3 3 3 6 3 2 2 2" xfId="39210"/>
    <cellStyle name="Normal 3 3 3 6 3 2 3" xfId="39209"/>
    <cellStyle name="Normal 3 3 3 6 3 3" xfId="9069"/>
    <cellStyle name="Normal 3 3 3 6 3 3 2" xfId="39211"/>
    <cellStyle name="Normal 3 3 3 6 3 4" xfId="39208"/>
    <cellStyle name="Normal 3 3 3 6 4" xfId="9070"/>
    <cellStyle name="Normal 3 3 3 6 4 2" xfId="9071"/>
    <cellStyle name="Normal 3 3 3 6 4 2 2" xfId="9072"/>
    <cellStyle name="Normal 3 3 3 6 4 2 2 2" xfId="39214"/>
    <cellStyle name="Normal 3 3 3 6 4 2 3" xfId="39213"/>
    <cellStyle name="Normal 3 3 3 6 4 3" xfId="9073"/>
    <cellStyle name="Normal 3 3 3 6 4 3 2" xfId="39215"/>
    <cellStyle name="Normal 3 3 3 6 4 4" xfId="39212"/>
    <cellStyle name="Normal 3 3 3 6 5" xfId="9074"/>
    <cellStyle name="Normal 3 3 3 6 5 2" xfId="9075"/>
    <cellStyle name="Normal 3 3 3 6 5 2 2" xfId="39217"/>
    <cellStyle name="Normal 3 3 3 6 5 3" xfId="39216"/>
    <cellStyle name="Normal 3 3 3 6 6" xfId="9076"/>
    <cellStyle name="Normal 3 3 3 6 6 2" xfId="39218"/>
    <cellStyle name="Normal 3 3 3 6 7" xfId="39203"/>
    <cellStyle name="Normal 3 3 3 7" xfId="9077"/>
    <cellStyle name="Normal 3 3 3 7 2" xfId="9078"/>
    <cellStyle name="Normal 3 3 3 7 2 2" xfId="9079"/>
    <cellStyle name="Normal 3 3 3 7 2 2 2" xfId="9080"/>
    <cellStyle name="Normal 3 3 3 7 2 2 2 2" xfId="39222"/>
    <cellStyle name="Normal 3 3 3 7 2 2 3" xfId="39221"/>
    <cellStyle name="Normal 3 3 3 7 2 3" xfId="9081"/>
    <cellStyle name="Normal 3 3 3 7 2 3 2" xfId="39223"/>
    <cellStyle name="Normal 3 3 3 7 2 4" xfId="39220"/>
    <cellStyle name="Normal 3 3 3 7 3" xfId="9082"/>
    <cellStyle name="Normal 3 3 3 7 3 2" xfId="9083"/>
    <cellStyle name="Normal 3 3 3 7 3 2 2" xfId="9084"/>
    <cellStyle name="Normal 3 3 3 7 3 2 2 2" xfId="39226"/>
    <cellStyle name="Normal 3 3 3 7 3 2 3" xfId="39225"/>
    <cellStyle name="Normal 3 3 3 7 3 3" xfId="9085"/>
    <cellStyle name="Normal 3 3 3 7 3 3 2" xfId="39227"/>
    <cellStyle name="Normal 3 3 3 7 3 4" xfId="39224"/>
    <cellStyle name="Normal 3 3 3 7 4" xfId="9086"/>
    <cellStyle name="Normal 3 3 3 7 4 2" xfId="9087"/>
    <cellStyle name="Normal 3 3 3 7 4 2 2" xfId="39229"/>
    <cellStyle name="Normal 3 3 3 7 4 3" xfId="39228"/>
    <cellStyle name="Normal 3 3 3 7 5" xfId="9088"/>
    <cellStyle name="Normal 3 3 3 7 5 2" xfId="39230"/>
    <cellStyle name="Normal 3 3 3 7 6" xfId="39219"/>
    <cellStyle name="Normal 3 3 3 8" xfId="9089"/>
    <cellStyle name="Normal 3 3 3 8 2" xfId="9090"/>
    <cellStyle name="Normal 3 3 3 8 2 2" xfId="9091"/>
    <cellStyle name="Normal 3 3 3 8 2 2 2" xfId="39233"/>
    <cellStyle name="Normal 3 3 3 8 2 3" xfId="39232"/>
    <cellStyle name="Normal 3 3 3 8 3" xfId="9092"/>
    <cellStyle name="Normal 3 3 3 8 3 2" xfId="39234"/>
    <cellStyle name="Normal 3 3 3 8 4" xfId="39231"/>
    <cellStyle name="Normal 3 3 3 9" xfId="9093"/>
    <cellStyle name="Normal 3 3 3 9 2" xfId="9094"/>
    <cellStyle name="Normal 3 3 3 9 2 2" xfId="9095"/>
    <cellStyle name="Normal 3 3 3 9 2 2 2" xfId="39237"/>
    <cellStyle name="Normal 3 3 3 9 2 3" xfId="39236"/>
    <cellStyle name="Normal 3 3 3 9 3" xfId="9096"/>
    <cellStyle name="Normal 3 3 3 9 3 2" xfId="39238"/>
    <cellStyle name="Normal 3 3 3 9 4" xfId="39235"/>
    <cellStyle name="Normal 3 3 4" xfId="9097"/>
    <cellStyle name="Normal 3 3 4 10" xfId="9098"/>
    <cellStyle name="Normal 3 3 4 10 2" xfId="9099"/>
    <cellStyle name="Normal 3 3 4 10 2 2" xfId="9100"/>
    <cellStyle name="Normal 3 3 4 10 2 2 2" xfId="39242"/>
    <cellStyle name="Normal 3 3 4 10 2 3" xfId="39241"/>
    <cellStyle name="Normal 3 3 4 10 3" xfId="9101"/>
    <cellStyle name="Normal 3 3 4 10 3 2" xfId="39243"/>
    <cellStyle name="Normal 3 3 4 10 4" xfId="39240"/>
    <cellStyle name="Normal 3 3 4 11" xfId="9102"/>
    <cellStyle name="Normal 3 3 4 11 2" xfId="9103"/>
    <cellStyle name="Normal 3 3 4 11 2 2" xfId="9104"/>
    <cellStyle name="Normal 3 3 4 11 2 2 2" xfId="39246"/>
    <cellStyle name="Normal 3 3 4 11 2 3" xfId="39245"/>
    <cellStyle name="Normal 3 3 4 11 3" xfId="9105"/>
    <cellStyle name="Normal 3 3 4 11 3 2" xfId="39247"/>
    <cellStyle name="Normal 3 3 4 11 4" xfId="39244"/>
    <cellStyle name="Normal 3 3 4 12" xfId="9106"/>
    <cellStyle name="Normal 3 3 4 12 2" xfId="9107"/>
    <cellStyle name="Normal 3 3 4 12 2 2" xfId="9108"/>
    <cellStyle name="Normal 3 3 4 12 2 2 2" xfId="39250"/>
    <cellStyle name="Normal 3 3 4 12 2 3" xfId="39249"/>
    <cellStyle name="Normal 3 3 4 12 3" xfId="9109"/>
    <cellStyle name="Normal 3 3 4 12 3 2" xfId="39251"/>
    <cellStyle name="Normal 3 3 4 12 4" xfId="39248"/>
    <cellStyle name="Normal 3 3 4 13" xfId="9110"/>
    <cellStyle name="Normal 3 3 4 13 2" xfId="9111"/>
    <cellStyle name="Normal 3 3 4 13 2 2" xfId="39253"/>
    <cellStyle name="Normal 3 3 4 13 3" xfId="39252"/>
    <cellStyle name="Normal 3 3 4 14" xfId="9112"/>
    <cellStyle name="Normal 3 3 4 14 2" xfId="39254"/>
    <cellStyle name="Normal 3 3 4 15" xfId="9113"/>
    <cellStyle name="Normal 3 3 4 15 2" xfId="39255"/>
    <cellStyle name="Normal 3 3 4 16" xfId="39239"/>
    <cellStyle name="Normal 3 3 4 2" xfId="9114"/>
    <cellStyle name="Normal 3 3 4 2 10" xfId="9115"/>
    <cellStyle name="Normal 3 3 4 2 10 2" xfId="9116"/>
    <cellStyle name="Normal 3 3 4 2 10 2 2" xfId="9117"/>
    <cellStyle name="Normal 3 3 4 2 10 2 2 2" xfId="39259"/>
    <cellStyle name="Normal 3 3 4 2 10 2 3" xfId="39258"/>
    <cellStyle name="Normal 3 3 4 2 10 3" xfId="9118"/>
    <cellStyle name="Normal 3 3 4 2 10 3 2" xfId="39260"/>
    <cellStyle name="Normal 3 3 4 2 10 4" xfId="39257"/>
    <cellStyle name="Normal 3 3 4 2 11" xfId="9119"/>
    <cellStyle name="Normal 3 3 4 2 11 2" xfId="9120"/>
    <cellStyle name="Normal 3 3 4 2 11 2 2" xfId="9121"/>
    <cellStyle name="Normal 3 3 4 2 11 2 2 2" xfId="39263"/>
    <cellStyle name="Normal 3 3 4 2 11 2 3" xfId="39262"/>
    <cellStyle name="Normal 3 3 4 2 11 3" xfId="9122"/>
    <cellStyle name="Normal 3 3 4 2 11 3 2" xfId="39264"/>
    <cellStyle name="Normal 3 3 4 2 11 4" xfId="39261"/>
    <cellStyle name="Normal 3 3 4 2 12" xfId="9123"/>
    <cellStyle name="Normal 3 3 4 2 12 2" xfId="9124"/>
    <cellStyle name="Normal 3 3 4 2 12 2 2" xfId="39266"/>
    <cellStyle name="Normal 3 3 4 2 12 3" xfId="39265"/>
    <cellStyle name="Normal 3 3 4 2 13" xfId="9125"/>
    <cellStyle name="Normal 3 3 4 2 13 2" xfId="39267"/>
    <cellStyle name="Normal 3 3 4 2 14" xfId="9126"/>
    <cellStyle name="Normal 3 3 4 2 14 2" xfId="39268"/>
    <cellStyle name="Normal 3 3 4 2 15" xfId="39256"/>
    <cellStyle name="Normal 3 3 4 2 2" xfId="9127"/>
    <cellStyle name="Normal 3 3 4 2 2 10" xfId="9128"/>
    <cellStyle name="Normal 3 3 4 2 2 10 2" xfId="9129"/>
    <cellStyle name="Normal 3 3 4 2 2 10 2 2" xfId="9130"/>
    <cellStyle name="Normal 3 3 4 2 2 10 2 2 2" xfId="39272"/>
    <cellStyle name="Normal 3 3 4 2 2 10 2 3" xfId="39271"/>
    <cellStyle name="Normal 3 3 4 2 2 10 3" xfId="9131"/>
    <cellStyle name="Normal 3 3 4 2 2 10 3 2" xfId="39273"/>
    <cellStyle name="Normal 3 3 4 2 2 10 4" xfId="39270"/>
    <cellStyle name="Normal 3 3 4 2 2 11" xfId="9132"/>
    <cellStyle name="Normal 3 3 4 2 2 11 2" xfId="9133"/>
    <cellStyle name="Normal 3 3 4 2 2 11 2 2" xfId="39275"/>
    <cellStyle name="Normal 3 3 4 2 2 11 3" xfId="39274"/>
    <cellStyle name="Normal 3 3 4 2 2 12" xfId="9134"/>
    <cellStyle name="Normal 3 3 4 2 2 12 2" xfId="39276"/>
    <cellStyle name="Normal 3 3 4 2 2 13" xfId="9135"/>
    <cellStyle name="Normal 3 3 4 2 2 13 2" xfId="39277"/>
    <cellStyle name="Normal 3 3 4 2 2 14" xfId="39269"/>
    <cellStyle name="Normal 3 3 4 2 2 2" xfId="9136"/>
    <cellStyle name="Normal 3 3 4 2 2 2 10" xfId="9137"/>
    <cellStyle name="Normal 3 3 4 2 2 2 10 2" xfId="9138"/>
    <cellStyle name="Normal 3 3 4 2 2 2 10 2 2" xfId="39280"/>
    <cellStyle name="Normal 3 3 4 2 2 2 10 3" xfId="39279"/>
    <cellStyle name="Normal 3 3 4 2 2 2 11" xfId="9139"/>
    <cellStyle name="Normal 3 3 4 2 2 2 11 2" xfId="39281"/>
    <cellStyle name="Normal 3 3 4 2 2 2 12" xfId="39278"/>
    <cellStyle name="Normal 3 3 4 2 2 2 2" xfId="9140"/>
    <cellStyle name="Normal 3 3 4 2 2 2 2 2" xfId="9141"/>
    <cellStyle name="Normal 3 3 4 2 2 2 2 2 2" xfId="9142"/>
    <cellStyle name="Normal 3 3 4 2 2 2 2 2 2 2" xfId="9143"/>
    <cellStyle name="Normal 3 3 4 2 2 2 2 2 2 2 2" xfId="39285"/>
    <cellStyle name="Normal 3 3 4 2 2 2 2 2 2 3" xfId="39284"/>
    <cellStyle name="Normal 3 3 4 2 2 2 2 2 3" xfId="9144"/>
    <cellStyle name="Normal 3 3 4 2 2 2 2 2 3 2" xfId="39286"/>
    <cellStyle name="Normal 3 3 4 2 2 2 2 2 4" xfId="39283"/>
    <cellStyle name="Normal 3 3 4 2 2 2 2 3" xfId="9145"/>
    <cellStyle name="Normal 3 3 4 2 2 2 2 3 2" xfId="9146"/>
    <cellStyle name="Normal 3 3 4 2 2 2 2 3 2 2" xfId="9147"/>
    <cellStyle name="Normal 3 3 4 2 2 2 2 3 2 2 2" xfId="39289"/>
    <cellStyle name="Normal 3 3 4 2 2 2 2 3 2 3" xfId="39288"/>
    <cellStyle name="Normal 3 3 4 2 2 2 2 3 3" xfId="9148"/>
    <cellStyle name="Normal 3 3 4 2 2 2 2 3 3 2" xfId="39290"/>
    <cellStyle name="Normal 3 3 4 2 2 2 2 3 4" xfId="39287"/>
    <cellStyle name="Normal 3 3 4 2 2 2 2 4" xfId="9149"/>
    <cellStyle name="Normal 3 3 4 2 2 2 2 4 2" xfId="9150"/>
    <cellStyle name="Normal 3 3 4 2 2 2 2 4 2 2" xfId="9151"/>
    <cellStyle name="Normal 3 3 4 2 2 2 2 4 2 2 2" xfId="39293"/>
    <cellStyle name="Normal 3 3 4 2 2 2 2 4 2 3" xfId="39292"/>
    <cellStyle name="Normal 3 3 4 2 2 2 2 4 3" xfId="9152"/>
    <cellStyle name="Normal 3 3 4 2 2 2 2 4 3 2" xfId="39294"/>
    <cellStyle name="Normal 3 3 4 2 2 2 2 4 4" xfId="39291"/>
    <cellStyle name="Normal 3 3 4 2 2 2 2 5" xfId="9153"/>
    <cellStyle name="Normal 3 3 4 2 2 2 2 5 2" xfId="9154"/>
    <cellStyle name="Normal 3 3 4 2 2 2 2 5 2 2" xfId="39296"/>
    <cellStyle name="Normal 3 3 4 2 2 2 2 5 3" xfId="39295"/>
    <cellStyle name="Normal 3 3 4 2 2 2 2 6" xfId="9155"/>
    <cellStyle name="Normal 3 3 4 2 2 2 2 6 2" xfId="39297"/>
    <cellStyle name="Normal 3 3 4 2 2 2 2 7" xfId="39282"/>
    <cellStyle name="Normal 3 3 4 2 2 2 3" xfId="9156"/>
    <cellStyle name="Normal 3 3 4 2 2 2 3 2" xfId="9157"/>
    <cellStyle name="Normal 3 3 4 2 2 2 3 2 2" xfId="9158"/>
    <cellStyle name="Normal 3 3 4 2 2 2 3 2 2 2" xfId="9159"/>
    <cellStyle name="Normal 3 3 4 2 2 2 3 2 2 2 2" xfId="39301"/>
    <cellStyle name="Normal 3 3 4 2 2 2 3 2 2 3" xfId="39300"/>
    <cellStyle name="Normal 3 3 4 2 2 2 3 2 3" xfId="9160"/>
    <cellStyle name="Normal 3 3 4 2 2 2 3 2 3 2" xfId="39302"/>
    <cellStyle name="Normal 3 3 4 2 2 2 3 2 4" xfId="39299"/>
    <cellStyle name="Normal 3 3 4 2 2 2 3 3" xfId="9161"/>
    <cellStyle name="Normal 3 3 4 2 2 2 3 3 2" xfId="9162"/>
    <cellStyle name="Normal 3 3 4 2 2 2 3 3 2 2" xfId="9163"/>
    <cellStyle name="Normal 3 3 4 2 2 2 3 3 2 2 2" xfId="39305"/>
    <cellStyle name="Normal 3 3 4 2 2 2 3 3 2 3" xfId="39304"/>
    <cellStyle name="Normal 3 3 4 2 2 2 3 3 3" xfId="9164"/>
    <cellStyle name="Normal 3 3 4 2 2 2 3 3 3 2" xfId="39306"/>
    <cellStyle name="Normal 3 3 4 2 2 2 3 3 4" xfId="39303"/>
    <cellStyle name="Normal 3 3 4 2 2 2 3 4" xfId="9165"/>
    <cellStyle name="Normal 3 3 4 2 2 2 3 4 2" xfId="9166"/>
    <cellStyle name="Normal 3 3 4 2 2 2 3 4 2 2" xfId="9167"/>
    <cellStyle name="Normal 3 3 4 2 2 2 3 4 2 2 2" xfId="39309"/>
    <cellStyle name="Normal 3 3 4 2 2 2 3 4 2 3" xfId="39308"/>
    <cellStyle name="Normal 3 3 4 2 2 2 3 4 3" xfId="9168"/>
    <cellStyle name="Normal 3 3 4 2 2 2 3 4 3 2" xfId="39310"/>
    <cellStyle name="Normal 3 3 4 2 2 2 3 4 4" xfId="39307"/>
    <cellStyle name="Normal 3 3 4 2 2 2 3 5" xfId="9169"/>
    <cellStyle name="Normal 3 3 4 2 2 2 3 5 2" xfId="9170"/>
    <cellStyle name="Normal 3 3 4 2 2 2 3 5 2 2" xfId="39312"/>
    <cellStyle name="Normal 3 3 4 2 2 2 3 5 3" xfId="39311"/>
    <cellStyle name="Normal 3 3 4 2 2 2 3 6" xfId="9171"/>
    <cellStyle name="Normal 3 3 4 2 2 2 3 6 2" xfId="39313"/>
    <cellStyle name="Normal 3 3 4 2 2 2 3 7" xfId="39298"/>
    <cellStyle name="Normal 3 3 4 2 2 2 4" xfId="9172"/>
    <cellStyle name="Normal 3 3 4 2 2 2 4 2" xfId="9173"/>
    <cellStyle name="Normal 3 3 4 2 2 2 4 2 2" xfId="9174"/>
    <cellStyle name="Normal 3 3 4 2 2 2 4 2 2 2" xfId="9175"/>
    <cellStyle name="Normal 3 3 4 2 2 2 4 2 2 2 2" xfId="39317"/>
    <cellStyle name="Normal 3 3 4 2 2 2 4 2 2 3" xfId="39316"/>
    <cellStyle name="Normal 3 3 4 2 2 2 4 2 3" xfId="9176"/>
    <cellStyle name="Normal 3 3 4 2 2 2 4 2 3 2" xfId="39318"/>
    <cellStyle name="Normal 3 3 4 2 2 2 4 2 4" xfId="39315"/>
    <cellStyle name="Normal 3 3 4 2 2 2 4 3" xfId="9177"/>
    <cellStyle name="Normal 3 3 4 2 2 2 4 3 2" xfId="9178"/>
    <cellStyle name="Normal 3 3 4 2 2 2 4 3 2 2" xfId="9179"/>
    <cellStyle name="Normal 3 3 4 2 2 2 4 3 2 2 2" xfId="39321"/>
    <cellStyle name="Normal 3 3 4 2 2 2 4 3 2 3" xfId="39320"/>
    <cellStyle name="Normal 3 3 4 2 2 2 4 3 3" xfId="9180"/>
    <cellStyle name="Normal 3 3 4 2 2 2 4 3 3 2" xfId="39322"/>
    <cellStyle name="Normal 3 3 4 2 2 2 4 3 4" xfId="39319"/>
    <cellStyle name="Normal 3 3 4 2 2 2 4 4" xfId="9181"/>
    <cellStyle name="Normal 3 3 4 2 2 2 4 4 2" xfId="9182"/>
    <cellStyle name="Normal 3 3 4 2 2 2 4 4 2 2" xfId="39324"/>
    <cellStyle name="Normal 3 3 4 2 2 2 4 4 3" xfId="39323"/>
    <cellStyle name="Normal 3 3 4 2 2 2 4 5" xfId="9183"/>
    <cellStyle name="Normal 3 3 4 2 2 2 4 5 2" xfId="39325"/>
    <cellStyle name="Normal 3 3 4 2 2 2 4 6" xfId="39314"/>
    <cellStyle name="Normal 3 3 4 2 2 2 5" xfId="9184"/>
    <cellStyle name="Normal 3 3 4 2 2 2 5 2" xfId="9185"/>
    <cellStyle name="Normal 3 3 4 2 2 2 5 2 2" xfId="9186"/>
    <cellStyle name="Normal 3 3 4 2 2 2 5 2 2 2" xfId="39328"/>
    <cellStyle name="Normal 3 3 4 2 2 2 5 2 3" xfId="39327"/>
    <cellStyle name="Normal 3 3 4 2 2 2 5 3" xfId="9187"/>
    <cellStyle name="Normal 3 3 4 2 2 2 5 3 2" xfId="39329"/>
    <cellStyle name="Normal 3 3 4 2 2 2 5 4" xfId="39326"/>
    <cellStyle name="Normal 3 3 4 2 2 2 6" xfId="9188"/>
    <cellStyle name="Normal 3 3 4 2 2 2 6 2" xfId="9189"/>
    <cellStyle name="Normal 3 3 4 2 2 2 6 2 2" xfId="9190"/>
    <cellStyle name="Normal 3 3 4 2 2 2 6 2 2 2" xfId="39332"/>
    <cellStyle name="Normal 3 3 4 2 2 2 6 2 3" xfId="39331"/>
    <cellStyle name="Normal 3 3 4 2 2 2 6 3" xfId="9191"/>
    <cellStyle name="Normal 3 3 4 2 2 2 6 3 2" xfId="39333"/>
    <cellStyle name="Normal 3 3 4 2 2 2 6 4" xfId="39330"/>
    <cellStyle name="Normal 3 3 4 2 2 2 7" xfId="9192"/>
    <cellStyle name="Normal 3 3 4 2 2 2 7 2" xfId="9193"/>
    <cellStyle name="Normal 3 3 4 2 2 2 7 2 2" xfId="9194"/>
    <cellStyle name="Normal 3 3 4 2 2 2 7 2 2 2" xfId="39336"/>
    <cellStyle name="Normal 3 3 4 2 2 2 7 2 3" xfId="39335"/>
    <cellStyle name="Normal 3 3 4 2 2 2 7 3" xfId="9195"/>
    <cellStyle name="Normal 3 3 4 2 2 2 7 3 2" xfId="39337"/>
    <cellStyle name="Normal 3 3 4 2 2 2 7 4" xfId="39334"/>
    <cellStyle name="Normal 3 3 4 2 2 2 8" xfId="9196"/>
    <cellStyle name="Normal 3 3 4 2 2 2 8 2" xfId="9197"/>
    <cellStyle name="Normal 3 3 4 2 2 2 8 2 2" xfId="9198"/>
    <cellStyle name="Normal 3 3 4 2 2 2 8 2 2 2" xfId="39340"/>
    <cellStyle name="Normal 3 3 4 2 2 2 8 2 3" xfId="39339"/>
    <cellStyle name="Normal 3 3 4 2 2 2 8 3" xfId="9199"/>
    <cellStyle name="Normal 3 3 4 2 2 2 8 3 2" xfId="39341"/>
    <cellStyle name="Normal 3 3 4 2 2 2 8 4" xfId="39338"/>
    <cellStyle name="Normal 3 3 4 2 2 2 9" xfId="9200"/>
    <cellStyle name="Normal 3 3 4 2 2 2 9 2" xfId="9201"/>
    <cellStyle name="Normal 3 3 4 2 2 2 9 2 2" xfId="9202"/>
    <cellStyle name="Normal 3 3 4 2 2 2 9 2 2 2" xfId="39344"/>
    <cellStyle name="Normal 3 3 4 2 2 2 9 2 3" xfId="39343"/>
    <cellStyle name="Normal 3 3 4 2 2 2 9 3" xfId="9203"/>
    <cellStyle name="Normal 3 3 4 2 2 2 9 3 2" xfId="39345"/>
    <cellStyle name="Normal 3 3 4 2 2 2 9 4" xfId="39342"/>
    <cellStyle name="Normal 3 3 4 2 2 3" xfId="9204"/>
    <cellStyle name="Normal 3 3 4 2 2 3 2" xfId="9205"/>
    <cellStyle name="Normal 3 3 4 2 2 3 2 2" xfId="9206"/>
    <cellStyle name="Normal 3 3 4 2 2 3 2 2 2" xfId="9207"/>
    <cellStyle name="Normal 3 3 4 2 2 3 2 2 2 2" xfId="39349"/>
    <cellStyle name="Normal 3 3 4 2 2 3 2 2 3" xfId="39348"/>
    <cellStyle name="Normal 3 3 4 2 2 3 2 3" xfId="9208"/>
    <cellStyle name="Normal 3 3 4 2 2 3 2 3 2" xfId="39350"/>
    <cellStyle name="Normal 3 3 4 2 2 3 2 4" xfId="39347"/>
    <cellStyle name="Normal 3 3 4 2 2 3 3" xfId="9209"/>
    <cellStyle name="Normal 3 3 4 2 2 3 3 2" xfId="9210"/>
    <cellStyle name="Normal 3 3 4 2 2 3 3 2 2" xfId="9211"/>
    <cellStyle name="Normal 3 3 4 2 2 3 3 2 2 2" xfId="39353"/>
    <cellStyle name="Normal 3 3 4 2 2 3 3 2 3" xfId="39352"/>
    <cellStyle name="Normal 3 3 4 2 2 3 3 3" xfId="9212"/>
    <cellStyle name="Normal 3 3 4 2 2 3 3 3 2" xfId="39354"/>
    <cellStyle name="Normal 3 3 4 2 2 3 3 4" xfId="39351"/>
    <cellStyle name="Normal 3 3 4 2 2 3 4" xfId="9213"/>
    <cellStyle name="Normal 3 3 4 2 2 3 4 2" xfId="9214"/>
    <cellStyle name="Normal 3 3 4 2 2 3 4 2 2" xfId="9215"/>
    <cellStyle name="Normal 3 3 4 2 2 3 4 2 2 2" xfId="39357"/>
    <cellStyle name="Normal 3 3 4 2 2 3 4 2 3" xfId="39356"/>
    <cellStyle name="Normal 3 3 4 2 2 3 4 3" xfId="9216"/>
    <cellStyle name="Normal 3 3 4 2 2 3 4 3 2" xfId="39358"/>
    <cellStyle name="Normal 3 3 4 2 2 3 4 4" xfId="39355"/>
    <cellStyle name="Normal 3 3 4 2 2 3 5" xfId="9217"/>
    <cellStyle name="Normal 3 3 4 2 2 3 5 2" xfId="9218"/>
    <cellStyle name="Normal 3 3 4 2 2 3 5 2 2" xfId="39360"/>
    <cellStyle name="Normal 3 3 4 2 2 3 5 3" xfId="39359"/>
    <cellStyle name="Normal 3 3 4 2 2 3 6" xfId="9219"/>
    <cellStyle name="Normal 3 3 4 2 2 3 6 2" xfId="39361"/>
    <cellStyle name="Normal 3 3 4 2 2 3 7" xfId="39346"/>
    <cellStyle name="Normal 3 3 4 2 2 4" xfId="9220"/>
    <cellStyle name="Normal 3 3 4 2 2 4 2" xfId="9221"/>
    <cellStyle name="Normal 3 3 4 2 2 4 2 2" xfId="9222"/>
    <cellStyle name="Normal 3 3 4 2 2 4 2 2 2" xfId="9223"/>
    <cellStyle name="Normal 3 3 4 2 2 4 2 2 2 2" xfId="39365"/>
    <cellStyle name="Normal 3 3 4 2 2 4 2 2 3" xfId="39364"/>
    <cellStyle name="Normal 3 3 4 2 2 4 2 3" xfId="9224"/>
    <cellStyle name="Normal 3 3 4 2 2 4 2 3 2" xfId="39366"/>
    <cellStyle name="Normal 3 3 4 2 2 4 2 4" xfId="39363"/>
    <cellStyle name="Normal 3 3 4 2 2 4 3" xfId="9225"/>
    <cellStyle name="Normal 3 3 4 2 2 4 3 2" xfId="9226"/>
    <cellStyle name="Normal 3 3 4 2 2 4 3 2 2" xfId="9227"/>
    <cellStyle name="Normal 3 3 4 2 2 4 3 2 2 2" xfId="39369"/>
    <cellStyle name="Normal 3 3 4 2 2 4 3 2 3" xfId="39368"/>
    <cellStyle name="Normal 3 3 4 2 2 4 3 3" xfId="9228"/>
    <cellStyle name="Normal 3 3 4 2 2 4 3 3 2" xfId="39370"/>
    <cellStyle name="Normal 3 3 4 2 2 4 3 4" xfId="39367"/>
    <cellStyle name="Normal 3 3 4 2 2 4 4" xfId="9229"/>
    <cellStyle name="Normal 3 3 4 2 2 4 4 2" xfId="9230"/>
    <cellStyle name="Normal 3 3 4 2 2 4 4 2 2" xfId="9231"/>
    <cellStyle name="Normal 3 3 4 2 2 4 4 2 2 2" xfId="39373"/>
    <cellStyle name="Normal 3 3 4 2 2 4 4 2 3" xfId="39372"/>
    <cellStyle name="Normal 3 3 4 2 2 4 4 3" xfId="9232"/>
    <cellStyle name="Normal 3 3 4 2 2 4 4 3 2" xfId="39374"/>
    <cellStyle name="Normal 3 3 4 2 2 4 4 4" xfId="39371"/>
    <cellStyle name="Normal 3 3 4 2 2 4 5" xfId="9233"/>
    <cellStyle name="Normal 3 3 4 2 2 4 5 2" xfId="9234"/>
    <cellStyle name="Normal 3 3 4 2 2 4 5 2 2" xfId="39376"/>
    <cellStyle name="Normal 3 3 4 2 2 4 5 3" xfId="39375"/>
    <cellStyle name="Normal 3 3 4 2 2 4 6" xfId="9235"/>
    <cellStyle name="Normal 3 3 4 2 2 4 6 2" xfId="39377"/>
    <cellStyle name="Normal 3 3 4 2 2 4 7" xfId="39362"/>
    <cellStyle name="Normal 3 3 4 2 2 5" xfId="9236"/>
    <cellStyle name="Normal 3 3 4 2 2 5 2" xfId="9237"/>
    <cellStyle name="Normal 3 3 4 2 2 5 2 2" xfId="9238"/>
    <cellStyle name="Normal 3 3 4 2 2 5 2 2 2" xfId="9239"/>
    <cellStyle name="Normal 3 3 4 2 2 5 2 2 2 2" xfId="39381"/>
    <cellStyle name="Normal 3 3 4 2 2 5 2 2 3" xfId="39380"/>
    <cellStyle name="Normal 3 3 4 2 2 5 2 3" xfId="9240"/>
    <cellStyle name="Normal 3 3 4 2 2 5 2 3 2" xfId="39382"/>
    <cellStyle name="Normal 3 3 4 2 2 5 2 4" xfId="39379"/>
    <cellStyle name="Normal 3 3 4 2 2 5 3" xfId="9241"/>
    <cellStyle name="Normal 3 3 4 2 2 5 3 2" xfId="9242"/>
    <cellStyle name="Normal 3 3 4 2 2 5 3 2 2" xfId="9243"/>
    <cellStyle name="Normal 3 3 4 2 2 5 3 2 2 2" xfId="39385"/>
    <cellStyle name="Normal 3 3 4 2 2 5 3 2 3" xfId="39384"/>
    <cellStyle name="Normal 3 3 4 2 2 5 3 3" xfId="9244"/>
    <cellStyle name="Normal 3 3 4 2 2 5 3 3 2" xfId="39386"/>
    <cellStyle name="Normal 3 3 4 2 2 5 3 4" xfId="39383"/>
    <cellStyle name="Normal 3 3 4 2 2 5 4" xfId="9245"/>
    <cellStyle name="Normal 3 3 4 2 2 5 4 2" xfId="9246"/>
    <cellStyle name="Normal 3 3 4 2 2 5 4 2 2" xfId="39388"/>
    <cellStyle name="Normal 3 3 4 2 2 5 4 3" xfId="39387"/>
    <cellStyle name="Normal 3 3 4 2 2 5 5" xfId="9247"/>
    <cellStyle name="Normal 3 3 4 2 2 5 5 2" xfId="39389"/>
    <cellStyle name="Normal 3 3 4 2 2 5 6" xfId="39378"/>
    <cellStyle name="Normal 3 3 4 2 2 6" xfId="9248"/>
    <cellStyle name="Normal 3 3 4 2 2 6 2" xfId="9249"/>
    <cellStyle name="Normal 3 3 4 2 2 6 2 2" xfId="9250"/>
    <cellStyle name="Normal 3 3 4 2 2 6 2 2 2" xfId="39392"/>
    <cellStyle name="Normal 3 3 4 2 2 6 2 3" xfId="39391"/>
    <cellStyle name="Normal 3 3 4 2 2 6 3" xfId="9251"/>
    <cellStyle name="Normal 3 3 4 2 2 6 3 2" xfId="39393"/>
    <cellStyle name="Normal 3 3 4 2 2 6 4" xfId="39390"/>
    <cellStyle name="Normal 3 3 4 2 2 7" xfId="9252"/>
    <cellStyle name="Normal 3 3 4 2 2 7 2" xfId="9253"/>
    <cellStyle name="Normal 3 3 4 2 2 7 2 2" xfId="9254"/>
    <cellStyle name="Normal 3 3 4 2 2 7 2 2 2" xfId="39396"/>
    <cellStyle name="Normal 3 3 4 2 2 7 2 3" xfId="39395"/>
    <cellStyle name="Normal 3 3 4 2 2 7 3" xfId="9255"/>
    <cellStyle name="Normal 3 3 4 2 2 7 3 2" xfId="39397"/>
    <cellStyle name="Normal 3 3 4 2 2 7 4" xfId="39394"/>
    <cellStyle name="Normal 3 3 4 2 2 8" xfId="9256"/>
    <cellStyle name="Normal 3 3 4 2 2 8 2" xfId="9257"/>
    <cellStyle name="Normal 3 3 4 2 2 8 2 2" xfId="9258"/>
    <cellStyle name="Normal 3 3 4 2 2 8 2 2 2" xfId="39400"/>
    <cellStyle name="Normal 3 3 4 2 2 8 2 3" xfId="39399"/>
    <cellStyle name="Normal 3 3 4 2 2 8 3" xfId="9259"/>
    <cellStyle name="Normal 3 3 4 2 2 8 3 2" xfId="39401"/>
    <cellStyle name="Normal 3 3 4 2 2 8 4" xfId="39398"/>
    <cellStyle name="Normal 3 3 4 2 2 9" xfId="9260"/>
    <cellStyle name="Normal 3 3 4 2 2 9 2" xfId="9261"/>
    <cellStyle name="Normal 3 3 4 2 2 9 2 2" xfId="9262"/>
    <cellStyle name="Normal 3 3 4 2 2 9 2 2 2" xfId="39404"/>
    <cellStyle name="Normal 3 3 4 2 2 9 2 3" xfId="39403"/>
    <cellStyle name="Normal 3 3 4 2 2 9 3" xfId="9263"/>
    <cellStyle name="Normal 3 3 4 2 2 9 3 2" xfId="39405"/>
    <cellStyle name="Normal 3 3 4 2 2 9 4" xfId="39402"/>
    <cellStyle name="Normal 3 3 4 2 3" xfId="9264"/>
    <cellStyle name="Normal 3 3 4 2 3 10" xfId="9265"/>
    <cellStyle name="Normal 3 3 4 2 3 10 2" xfId="9266"/>
    <cellStyle name="Normal 3 3 4 2 3 10 2 2" xfId="39408"/>
    <cellStyle name="Normal 3 3 4 2 3 10 3" xfId="39407"/>
    <cellStyle name="Normal 3 3 4 2 3 11" xfId="9267"/>
    <cellStyle name="Normal 3 3 4 2 3 11 2" xfId="39409"/>
    <cellStyle name="Normal 3 3 4 2 3 12" xfId="39406"/>
    <cellStyle name="Normal 3 3 4 2 3 2" xfId="9268"/>
    <cellStyle name="Normal 3 3 4 2 3 2 2" xfId="9269"/>
    <cellStyle name="Normal 3 3 4 2 3 2 2 2" xfId="9270"/>
    <cellStyle name="Normal 3 3 4 2 3 2 2 2 2" xfId="9271"/>
    <cellStyle name="Normal 3 3 4 2 3 2 2 2 2 2" xfId="39413"/>
    <cellStyle name="Normal 3 3 4 2 3 2 2 2 3" xfId="39412"/>
    <cellStyle name="Normal 3 3 4 2 3 2 2 3" xfId="9272"/>
    <cellStyle name="Normal 3 3 4 2 3 2 2 3 2" xfId="39414"/>
    <cellStyle name="Normal 3 3 4 2 3 2 2 4" xfId="39411"/>
    <cellStyle name="Normal 3 3 4 2 3 2 3" xfId="9273"/>
    <cellStyle name="Normal 3 3 4 2 3 2 3 2" xfId="9274"/>
    <cellStyle name="Normal 3 3 4 2 3 2 3 2 2" xfId="9275"/>
    <cellStyle name="Normal 3 3 4 2 3 2 3 2 2 2" xfId="39417"/>
    <cellStyle name="Normal 3 3 4 2 3 2 3 2 3" xfId="39416"/>
    <cellStyle name="Normal 3 3 4 2 3 2 3 3" xfId="9276"/>
    <cellStyle name="Normal 3 3 4 2 3 2 3 3 2" xfId="39418"/>
    <cellStyle name="Normal 3 3 4 2 3 2 3 4" xfId="39415"/>
    <cellStyle name="Normal 3 3 4 2 3 2 4" xfId="9277"/>
    <cellStyle name="Normal 3 3 4 2 3 2 4 2" xfId="9278"/>
    <cellStyle name="Normal 3 3 4 2 3 2 4 2 2" xfId="9279"/>
    <cellStyle name="Normal 3 3 4 2 3 2 4 2 2 2" xfId="39421"/>
    <cellStyle name="Normal 3 3 4 2 3 2 4 2 3" xfId="39420"/>
    <cellStyle name="Normal 3 3 4 2 3 2 4 3" xfId="9280"/>
    <cellStyle name="Normal 3 3 4 2 3 2 4 3 2" xfId="39422"/>
    <cellStyle name="Normal 3 3 4 2 3 2 4 4" xfId="39419"/>
    <cellStyle name="Normal 3 3 4 2 3 2 5" xfId="9281"/>
    <cellStyle name="Normal 3 3 4 2 3 2 5 2" xfId="9282"/>
    <cellStyle name="Normal 3 3 4 2 3 2 5 2 2" xfId="39424"/>
    <cellStyle name="Normal 3 3 4 2 3 2 5 3" xfId="39423"/>
    <cellStyle name="Normal 3 3 4 2 3 2 6" xfId="9283"/>
    <cellStyle name="Normal 3 3 4 2 3 2 6 2" xfId="39425"/>
    <cellStyle name="Normal 3 3 4 2 3 2 7" xfId="39410"/>
    <cellStyle name="Normal 3 3 4 2 3 3" xfId="9284"/>
    <cellStyle name="Normal 3 3 4 2 3 3 2" xfId="9285"/>
    <cellStyle name="Normal 3 3 4 2 3 3 2 2" xfId="9286"/>
    <cellStyle name="Normal 3 3 4 2 3 3 2 2 2" xfId="9287"/>
    <cellStyle name="Normal 3 3 4 2 3 3 2 2 2 2" xfId="39429"/>
    <cellStyle name="Normal 3 3 4 2 3 3 2 2 3" xfId="39428"/>
    <cellStyle name="Normal 3 3 4 2 3 3 2 3" xfId="9288"/>
    <cellStyle name="Normal 3 3 4 2 3 3 2 3 2" xfId="39430"/>
    <cellStyle name="Normal 3 3 4 2 3 3 2 4" xfId="39427"/>
    <cellStyle name="Normal 3 3 4 2 3 3 3" xfId="9289"/>
    <cellStyle name="Normal 3 3 4 2 3 3 3 2" xfId="9290"/>
    <cellStyle name="Normal 3 3 4 2 3 3 3 2 2" xfId="9291"/>
    <cellStyle name="Normal 3 3 4 2 3 3 3 2 2 2" xfId="39433"/>
    <cellStyle name="Normal 3 3 4 2 3 3 3 2 3" xfId="39432"/>
    <cellStyle name="Normal 3 3 4 2 3 3 3 3" xfId="9292"/>
    <cellStyle name="Normal 3 3 4 2 3 3 3 3 2" xfId="39434"/>
    <cellStyle name="Normal 3 3 4 2 3 3 3 4" xfId="39431"/>
    <cellStyle name="Normal 3 3 4 2 3 3 4" xfId="9293"/>
    <cellStyle name="Normal 3 3 4 2 3 3 4 2" xfId="9294"/>
    <cellStyle name="Normal 3 3 4 2 3 3 4 2 2" xfId="9295"/>
    <cellStyle name="Normal 3 3 4 2 3 3 4 2 2 2" xfId="39437"/>
    <cellStyle name="Normal 3 3 4 2 3 3 4 2 3" xfId="39436"/>
    <cellStyle name="Normal 3 3 4 2 3 3 4 3" xfId="9296"/>
    <cellStyle name="Normal 3 3 4 2 3 3 4 3 2" xfId="39438"/>
    <cellStyle name="Normal 3 3 4 2 3 3 4 4" xfId="39435"/>
    <cellStyle name="Normal 3 3 4 2 3 3 5" xfId="9297"/>
    <cellStyle name="Normal 3 3 4 2 3 3 5 2" xfId="9298"/>
    <cellStyle name="Normal 3 3 4 2 3 3 5 2 2" xfId="39440"/>
    <cellStyle name="Normal 3 3 4 2 3 3 5 3" xfId="39439"/>
    <cellStyle name="Normal 3 3 4 2 3 3 6" xfId="9299"/>
    <cellStyle name="Normal 3 3 4 2 3 3 6 2" xfId="39441"/>
    <cellStyle name="Normal 3 3 4 2 3 3 7" xfId="39426"/>
    <cellStyle name="Normal 3 3 4 2 3 4" xfId="9300"/>
    <cellStyle name="Normal 3 3 4 2 3 4 2" xfId="9301"/>
    <cellStyle name="Normal 3 3 4 2 3 4 2 2" xfId="9302"/>
    <cellStyle name="Normal 3 3 4 2 3 4 2 2 2" xfId="9303"/>
    <cellStyle name="Normal 3 3 4 2 3 4 2 2 2 2" xfId="39445"/>
    <cellStyle name="Normal 3 3 4 2 3 4 2 2 3" xfId="39444"/>
    <cellStyle name="Normal 3 3 4 2 3 4 2 3" xfId="9304"/>
    <cellStyle name="Normal 3 3 4 2 3 4 2 3 2" xfId="39446"/>
    <cellStyle name="Normal 3 3 4 2 3 4 2 4" xfId="39443"/>
    <cellStyle name="Normal 3 3 4 2 3 4 3" xfId="9305"/>
    <cellStyle name="Normal 3 3 4 2 3 4 3 2" xfId="9306"/>
    <cellStyle name="Normal 3 3 4 2 3 4 3 2 2" xfId="9307"/>
    <cellStyle name="Normal 3 3 4 2 3 4 3 2 2 2" xfId="39449"/>
    <cellStyle name="Normal 3 3 4 2 3 4 3 2 3" xfId="39448"/>
    <cellStyle name="Normal 3 3 4 2 3 4 3 3" xfId="9308"/>
    <cellStyle name="Normal 3 3 4 2 3 4 3 3 2" xfId="39450"/>
    <cellStyle name="Normal 3 3 4 2 3 4 3 4" xfId="39447"/>
    <cellStyle name="Normal 3 3 4 2 3 4 4" xfId="9309"/>
    <cellStyle name="Normal 3 3 4 2 3 4 4 2" xfId="9310"/>
    <cellStyle name="Normal 3 3 4 2 3 4 4 2 2" xfId="39452"/>
    <cellStyle name="Normal 3 3 4 2 3 4 4 3" xfId="39451"/>
    <cellStyle name="Normal 3 3 4 2 3 4 5" xfId="9311"/>
    <cellStyle name="Normal 3 3 4 2 3 4 5 2" xfId="39453"/>
    <cellStyle name="Normal 3 3 4 2 3 4 6" xfId="39442"/>
    <cellStyle name="Normal 3 3 4 2 3 5" xfId="9312"/>
    <cellStyle name="Normal 3 3 4 2 3 5 2" xfId="9313"/>
    <cellStyle name="Normal 3 3 4 2 3 5 2 2" xfId="9314"/>
    <cellStyle name="Normal 3 3 4 2 3 5 2 2 2" xfId="39456"/>
    <cellStyle name="Normal 3 3 4 2 3 5 2 3" xfId="39455"/>
    <cellStyle name="Normal 3 3 4 2 3 5 3" xfId="9315"/>
    <cellStyle name="Normal 3 3 4 2 3 5 3 2" xfId="39457"/>
    <cellStyle name="Normal 3 3 4 2 3 5 4" xfId="39454"/>
    <cellStyle name="Normal 3 3 4 2 3 6" xfId="9316"/>
    <cellStyle name="Normal 3 3 4 2 3 6 2" xfId="9317"/>
    <cellStyle name="Normal 3 3 4 2 3 6 2 2" xfId="9318"/>
    <cellStyle name="Normal 3 3 4 2 3 6 2 2 2" xfId="39460"/>
    <cellStyle name="Normal 3 3 4 2 3 6 2 3" xfId="39459"/>
    <cellStyle name="Normal 3 3 4 2 3 6 3" xfId="9319"/>
    <cellStyle name="Normal 3 3 4 2 3 6 3 2" xfId="39461"/>
    <cellStyle name="Normal 3 3 4 2 3 6 4" xfId="39458"/>
    <cellStyle name="Normal 3 3 4 2 3 7" xfId="9320"/>
    <cellStyle name="Normal 3 3 4 2 3 7 2" xfId="9321"/>
    <cellStyle name="Normal 3 3 4 2 3 7 2 2" xfId="9322"/>
    <cellStyle name="Normal 3 3 4 2 3 7 2 2 2" xfId="39464"/>
    <cellStyle name="Normal 3 3 4 2 3 7 2 3" xfId="39463"/>
    <cellStyle name="Normal 3 3 4 2 3 7 3" xfId="9323"/>
    <cellStyle name="Normal 3 3 4 2 3 7 3 2" xfId="39465"/>
    <cellStyle name="Normal 3 3 4 2 3 7 4" xfId="39462"/>
    <cellStyle name="Normal 3 3 4 2 3 8" xfId="9324"/>
    <cellStyle name="Normal 3 3 4 2 3 8 2" xfId="9325"/>
    <cellStyle name="Normal 3 3 4 2 3 8 2 2" xfId="9326"/>
    <cellStyle name="Normal 3 3 4 2 3 8 2 2 2" xfId="39468"/>
    <cellStyle name="Normal 3 3 4 2 3 8 2 3" xfId="39467"/>
    <cellStyle name="Normal 3 3 4 2 3 8 3" xfId="9327"/>
    <cellStyle name="Normal 3 3 4 2 3 8 3 2" xfId="39469"/>
    <cellStyle name="Normal 3 3 4 2 3 8 4" xfId="39466"/>
    <cellStyle name="Normal 3 3 4 2 3 9" xfId="9328"/>
    <cellStyle name="Normal 3 3 4 2 3 9 2" xfId="9329"/>
    <cellStyle name="Normal 3 3 4 2 3 9 2 2" xfId="9330"/>
    <cellStyle name="Normal 3 3 4 2 3 9 2 2 2" xfId="39472"/>
    <cellStyle name="Normal 3 3 4 2 3 9 2 3" xfId="39471"/>
    <cellStyle name="Normal 3 3 4 2 3 9 3" xfId="9331"/>
    <cellStyle name="Normal 3 3 4 2 3 9 3 2" xfId="39473"/>
    <cellStyle name="Normal 3 3 4 2 3 9 4" xfId="39470"/>
    <cellStyle name="Normal 3 3 4 2 4" xfId="9332"/>
    <cellStyle name="Normal 3 3 4 2 4 2" xfId="9333"/>
    <cellStyle name="Normal 3 3 4 2 4 2 2" xfId="9334"/>
    <cellStyle name="Normal 3 3 4 2 4 2 2 2" xfId="9335"/>
    <cellStyle name="Normal 3 3 4 2 4 2 2 2 2" xfId="39477"/>
    <cellStyle name="Normal 3 3 4 2 4 2 2 3" xfId="39476"/>
    <cellStyle name="Normal 3 3 4 2 4 2 3" xfId="9336"/>
    <cellStyle name="Normal 3 3 4 2 4 2 3 2" xfId="39478"/>
    <cellStyle name="Normal 3 3 4 2 4 2 4" xfId="39475"/>
    <cellStyle name="Normal 3 3 4 2 4 3" xfId="9337"/>
    <cellStyle name="Normal 3 3 4 2 4 3 2" xfId="9338"/>
    <cellStyle name="Normal 3 3 4 2 4 3 2 2" xfId="9339"/>
    <cellStyle name="Normal 3 3 4 2 4 3 2 2 2" xfId="39481"/>
    <cellStyle name="Normal 3 3 4 2 4 3 2 3" xfId="39480"/>
    <cellStyle name="Normal 3 3 4 2 4 3 3" xfId="9340"/>
    <cellStyle name="Normal 3 3 4 2 4 3 3 2" xfId="39482"/>
    <cellStyle name="Normal 3 3 4 2 4 3 4" xfId="39479"/>
    <cellStyle name="Normal 3 3 4 2 4 4" xfId="9341"/>
    <cellStyle name="Normal 3 3 4 2 4 4 2" xfId="9342"/>
    <cellStyle name="Normal 3 3 4 2 4 4 2 2" xfId="9343"/>
    <cellStyle name="Normal 3 3 4 2 4 4 2 2 2" xfId="39485"/>
    <cellStyle name="Normal 3 3 4 2 4 4 2 3" xfId="39484"/>
    <cellStyle name="Normal 3 3 4 2 4 4 3" xfId="9344"/>
    <cellStyle name="Normal 3 3 4 2 4 4 3 2" xfId="39486"/>
    <cellStyle name="Normal 3 3 4 2 4 4 4" xfId="39483"/>
    <cellStyle name="Normal 3 3 4 2 4 5" xfId="9345"/>
    <cellStyle name="Normal 3 3 4 2 4 5 2" xfId="9346"/>
    <cellStyle name="Normal 3 3 4 2 4 5 2 2" xfId="39488"/>
    <cellStyle name="Normal 3 3 4 2 4 5 3" xfId="39487"/>
    <cellStyle name="Normal 3 3 4 2 4 6" xfId="9347"/>
    <cellStyle name="Normal 3 3 4 2 4 6 2" xfId="39489"/>
    <cellStyle name="Normal 3 3 4 2 4 7" xfId="39474"/>
    <cellStyle name="Normal 3 3 4 2 5" xfId="9348"/>
    <cellStyle name="Normal 3 3 4 2 5 2" xfId="9349"/>
    <cellStyle name="Normal 3 3 4 2 5 2 2" xfId="9350"/>
    <cellStyle name="Normal 3 3 4 2 5 2 2 2" xfId="9351"/>
    <cellStyle name="Normal 3 3 4 2 5 2 2 2 2" xfId="39493"/>
    <cellStyle name="Normal 3 3 4 2 5 2 2 3" xfId="39492"/>
    <cellStyle name="Normal 3 3 4 2 5 2 3" xfId="9352"/>
    <cellStyle name="Normal 3 3 4 2 5 2 3 2" xfId="39494"/>
    <cellStyle name="Normal 3 3 4 2 5 2 4" xfId="39491"/>
    <cellStyle name="Normal 3 3 4 2 5 3" xfId="9353"/>
    <cellStyle name="Normal 3 3 4 2 5 3 2" xfId="9354"/>
    <cellStyle name="Normal 3 3 4 2 5 3 2 2" xfId="9355"/>
    <cellStyle name="Normal 3 3 4 2 5 3 2 2 2" xfId="39497"/>
    <cellStyle name="Normal 3 3 4 2 5 3 2 3" xfId="39496"/>
    <cellStyle name="Normal 3 3 4 2 5 3 3" xfId="9356"/>
    <cellStyle name="Normal 3 3 4 2 5 3 3 2" xfId="39498"/>
    <cellStyle name="Normal 3 3 4 2 5 3 4" xfId="39495"/>
    <cellStyle name="Normal 3 3 4 2 5 4" xfId="9357"/>
    <cellStyle name="Normal 3 3 4 2 5 4 2" xfId="9358"/>
    <cellStyle name="Normal 3 3 4 2 5 4 2 2" xfId="9359"/>
    <cellStyle name="Normal 3 3 4 2 5 4 2 2 2" xfId="39501"/>
    <cellStyle name="Normal 3 3 4 2 5 4 2 3" xfId="39500"/>
    <cellStyle name="Normal 3 3 4 2 5 4 3" xfId="9360"/>
    <cellStyle name="Normal 3 3 4 2 5 4 3 2" xfId="39502"/>
    <cellStyle name="Normal 3 3 4 2 5 4 4" xfId="39499"/>
    <cellStyle name="Normal 3 3 4 2 5 5" xfId="9361"/>
    <cellStyle name="Normal 3 3 4 2 5 5 2" xfId="9362"/>
    <cellStyle name="Normal 3 3 4 2 5 5 2 2" xfId="39504"/>
    <cellStyle name="Normal 3 3 4 2 5 5 3" xfId="39503"/>
    <cellStyle name="Normal 3 3 4 2 5 6" xfId="9363"/>
    <cellStyle name="Normal 3 3 4 2 5 6 2" xfId="39505"/>
    <cellStyle name="Normal 3 3 4 2 5 7" xfId="39490"/>
    <cellStyle name="Normal 3 3 4 2 6" xfId="9364"/>
    <cellStyle name="Normal 3 3 4 2 6 2" xfId="9365"/>
    <cellStyle name="Normal 3 3 4 2 6 2 2" xfId="9366"/>
    <cellStyle name="Normal 3 3 4 2 6 2 2 2" xfId="9367"/>
    <cellStyle name="Normal 3 3 4 2 6 2 2 2 2" xfId="39509"/>
    <cellStyle name="Normal 3 3 4 2 6 2 2 3" xfId="39508"/>
    <cellStyle name="Normal 3 3 4 2 6 2 3" xfId="9368"/>
    <cellStyle name="Normal 3 3 4 2 6 2 3 2" xfId="39510"/>
    <cellStyle name="Normal 3 3 4 2 6 2 4" xfId="39507"/>
    <cellStyle name="Normal 3 3 4 2 6 3" xfId="9369"/>
    <cellStyle name="Normal 3 3 4 2 6 3 2" xfId="9370"/>
    <cellStyle name="Normal 3 3 4 2 6 3 2 2" xfId="9371"/>
    <cellStyle name="Normal 3 3 4 2 6 3 2 2 2" xfId="39513"/>
    <cellStyle name="Normal 3 3 4 2 6 3 2 3" xfId="39512"/>
    <cellStyle name="Normal 3 3 4 2 6 3 3" xfId="9372"/>
    <cellStyle name="Normal 3 3 4 2 6 3 3 2" xfId="39514"/>
    <cellStyle name="Normal 3 3 4 2 6 3 4" xfId="39511"/>
    <cellStyle name="Normal 3 3 4 2 6 4" xfId="9373"/>
    <cellStyle name="Normal 3 3 4 2 6 4 2" xfId="9374"/>
    <cellStyle name="Normal 3 3 4 2 6 4 2 2" xfId="39516"/>
    <cellStyle name="Normal 3 3 4 2 6 4 3" xfId="39515"/>
    <cellStyle name="Normal 3 3 4 2 6 5" xfId="9375"/>
    <cellStyle name="Normal 3 3 4 2 6 5 2" xfId="39517"/>
    <cellStyle name="Normal 3 3 4 2 6 6" xfId="39506"/>
    <cellStyle name="Normal 3 3 4 2 7" xfId="9376"/>
    <cellStyle name="Normal 3 3 4 2 7 2" xfId="9377"/>
    <cellStyle name="Normal 3 3 4 2 7 2 2" xfId="9378"/>
    <cellStyle name="Normal 3 3 4 2 7 2 2 2" xfId="39520"/>
    <cellStyle name="Normal 3 3 4 2 7 2 3" xfId="39519"/>
    <cellStyle name="Normal 3 3 4 2 7 3" xfId="9379"/>
    <cellStyle name="Normal 3 3 4 2 7 3 2" xfId="39521"/>
    <cellStyle name="Normal 3 3 4 2 7 4" xfId="39518"/>
    <cellStyle name="Normal 3 3 4 2 8" xfId="9380"/>
    <cellStyle name="Normal 3 3 4 2 8 2" xfId="9381"/>
    <cellStyle name="Normal 3 3 4 2 8 2 2" xfId="9382"/>
    <cellStyle name="Normal 3 3 4 2 8 2 2 2" xfId="39524"/>
    <cellStyle name="Normal 3 3 4 2 8 2 3" xfId="39523"/>
    <cellStyle name="Normal 3 3 4 2 8 3" xfId="9383"/>
    <cellStyle name="Normal 3 3 4 2 8 3 2" xfId="39525"/>
    <cellStyle name="Normal 3 3 4 2 8 4" xfId="39522"/>
    <cellStyle name="Normal 3 3 4 2 9" xfId="9384"/>
    <cellStyle name="Normal 3 3 4 2 9 2" xfId="9385"/>
    <cellStyle name="Normal 3 3 4 2 9 2 2" xfId="9386"/>
    <cellStyle name="Normal 3 3 4 2 9 2 2 2" xfId="39528"/>
    <cellStyle name="Normal 3 3 4 2 9 2 3" xfId="39527"/>
    <cellStyle name="Normal 3 3 4 2 9 3" xfId="9387"/>
    <cellStyle name="Normal 3 3 4 2 9 3 2" xfId="39529"/>
    <cellStyle name="Normal 3 3 4 2 9 4" xfId="39526"/>
    <cellStyle name="Normal 3 3 4 3" xfId="9388"/>
    <cellStyle name="Normal 3 3 4 3 10" xfId="9389"/>
    <cellStyle name="Normal 3 3 4 3 10 2" xfId="9390"/>
    <cellStyle name="Normal 3 3 4 3 10 2 2" xfId="9391"/>
    <cellStyle name="Normal 3 3 4 3 10 2 2 2" xfId="39533"/>
    <cellStyle name="Normal 3 3 4 3 10 2 3" xfId="39532"/>
    <cellStyle name="Normal 3 3 4 3 10 3" xfId="9392"/>
    <cellStyle name="Normal 3 3 4 3 10 3 2" xfId="39534"/>
    <cellStyle name="Normal 3 3 4 3 10 4" xfId="39531"/>
    <cellStyle name="Normal 3 3 4 3 11" xfId="9393"/>
    <cellStyle name="Normal 3 3 4 3 11 2" xfId="9394"/>
    <cellStyle name="Normal 3 3 4 3 11 2 2" xfId="39536"/>
    <cellStyle name="Normal 3 3 4 3 11 3" xfId="39535"/>
    <cellStyle name="Normal 3 3 4 3 12" xfId="9395"/>
    <cellStyle name="Normal 3 3 4 3 12 2" xfId="39537"/>
    <cellStyle name="Normal 3 3 4 3 13" xfId="9396"/>
    <cellStyle name="Normal 3 3 4 3 13 2" xfId="39538"/>
    <cellStyle name="Normal 3 3 4 3 14" xfId="39530"/>
    <cellStyle name="Normal 3 3 4 3 2" xfId="9397"/>
    <cellStyle name="Normal 3 3 4 3 2 10" xfId="9398"/>
    <cellStyle name="Normal 3 3 4 3 2 10 2" xfId="9399"/>
    <cellStyle name="Normal 3 3 4 3 2 10 2 2" xfId="39541"/>
    <cellStyle name="Normal 3 3 4 3 2 10 3" xfId="39540"/>
    <cellStyle name="Normal 3 3 4 3 2 11" xfId="9400"/>
    <cellStyle name="Normal 3 3 4 3 2 11 2" xfId="39542"/>
    <cellStyle name="Normal 3 3 4 3 2 12" xfId="39539"/>
    <cellStyle name="Normal 3 3 4 3 2 2" xfId="9401"/>
    <cellStyle name="Normal 3 3 4 3 2 2 2" xfId="9402"/>
    <cellStyle name="Normal 3 3 4 3 2 2 2 2" xfId="9403"/>
    <cellStyle name="Normal 3 3 4 3 2 2 2 2 2" xfId="9404"/>
    <cellStyle name="Normal 3 3 4 3 2 2 2 2 2 2" xfId="39546"/>
    <cellStyle name="Normal 3 3 4 3 2 2 2 2 3" xfId="39545"/>
    <cellStyle name="Normal 3 3 4 3 2 2 2 3" xfId="9405"/>
    <cellStyle name="Normal 3 3 4 3 2 2 2 3 2" xfId="39547"/>
    <cellStyle name="Normal 3 3 4 3 2 2 2 4" xfId="39544"/>
    <cellStyle name="Normal 3 3 4 3 2 2 3" xfId="9406"/>
    <cellStyle name="Normal 3 3 4 3 2 2 3 2" xfId="9407"/>
    <cellStyle name="Normal 3 3 4 3 2 2 3 2 2" xfId="9408"/>
    <cellStyle name="Normal 3 3 4 3 2 2 3 2 2 2" xfId="39550"/>
    <cellStyle name="Normal 3 3 4 3 2 2 3 2 3" xfId="39549"/>
    <cellStyle name="Normal 3 3 4 3 2 2 3 3" xfId="9409"/>
    <cellStyle name="Normal 3 3 4 3 2 2 3 3 2" xfId="39551"/>
    <cellStyle name="Normal 3 3 4 3 2 2 3 4" xfId="39548"/>
    <cellStyle name="Normal 3 3 4 3 2 2 4" xfId="9410"/>
    <cellStyle name="Normal 3 3 4 3 2 2 4 2" xfId="9411"/>
    <cellStyle name="Normal 3 3 4 3 2 2 4 2 2" xfId="9412"/>
    <cellStyle name="Normal 3 3 4 3 2 2 4 2 2 2" xfId="39554"/>
    <cellStyle name="Normal 3 3 4 3 2 2 4 2 3" xfId="39553"/>
    <cellStyle name="Normal 3 3 4 3 2 2 4 3" xfId="9413"/>
    <cellStyle name="Normal 3 3 4 3 2 2 4 3 2" xfId="39555"/>
    <cellStyle name="Normal 3 3 4 3 2 2 4 4" xfId="39552"/>
    <cellStyle name="Normal 3 3 4 3 2 2 5" xfId="9414"/>
    <cellStyle name="Normal 3 3 4 3 2 2 5 2" xfId="9415"/>
    <cellStyle name="Normal 3 3 4 3 2 2 5 2 2" xfId="39557"/>
    <cellStyle name="Normal 3 3 4 3 2 2 5 3" xfId="39556"/>
    <cellStyle name="Normal 3 3 4 3 2 2 6" xfId="9416"/>
    <cellStyle name="Normal 3 3 4 3 2 2 6 2" xfId="39558"/>
    <cellStyle name="Normal 3 3 4 3 2 2 7" xfId="39543"/>
    <cellStyle name="Normal 3 3 4 3 2 3" xfId="9417"/>
    <cellStyle name="Normal 3 3 4 3 2 3 2" xfId="9418"/>
    <cellStyle name="Normal 3 3 4 3 2 3 2 2" xfId="9419"/>
    <cellStyle name="Normal 3 3 4 3 2 3 2 2 2" xfId="9420"/>
    <cellStyle name="Normal 3 3 4 3 2 3 2 2 2 2" xfId="39562"/>
    <cellStyle name="Normal 3 3 4 3 2 3 2 2 3" xfId="39561"/>
    <cellStyle name="Normal 3 3 4 3 2 3 2 3" xfId="9421"/>
    <cellStyle name="Normal 3 3 4 3 2 3 2 3 2" xfId="39563"/>
    <cellStyle name="Normal 3 3 4 3 2 3 2 4" xfId="39560"/>
    <cellStyle name="Normal 3 3 4 3 2 3 3" xfId="9422"/>
    <cellStyle name="Normal 3 3 4 3 2 3 3 2" xfId="9423"/>
    <cellStyle name="Normal 3 3 4 3 2 3 3 2 2" xfId="9424"/>
    <cellStyle name="Normal 3 3 4 3 2 3 3 2 2 2" xfId="39566"/>
    <cellStyle name="Normal 3 3 4 3 2 3 3 2 3" xfId="39565"/>
    <cellStyle name="Normal 3 3 4 3 2 3 3 3" xfId="9425"/>
    <cellStyle name="Normal 3 3 4 3 2 3 3 3 2" xfId="39567"/>
    <cellStyle name="Normal 3 3 4 3 2 3 3 4" xfId="39564"/>
    <cellStyle name="Normal 3 3 4 3 2 3 4" xfId="9426"/>
    <cellStyle name="Normal 3 3 4 3 2 3 4 2" xfId="9427"/>
    <cellStyle name="Normal 3 3 4 3 2 3 4 2 2" xfId="9428"/>
    <cellStyle name="Normal 3 3 4 3 2 3 4 2 2 2" xfId="39570"/>
    <cellStyle name="Normal 3 3 4 3 2 3 4 2 3" xfId="39569"/>
    <cellStyle name="Normal 3 3 4 3 2 3 4 3" xfId="9429"/>
    <cellStyle name="Normal 3 3 4 3 2 3 4 3 2" xfId="39571"/>
    <cellStyle name="Normal 3 3 4 3 2 3 4 4" xfId="39568"/>
    <cellStyle name="Normal 3 3 4 3 2 3 5" xfId="9430"/>
    <cellStyle name="Normal 3 3 4 3 2 3 5 2" xfId="9431"/>
    <cellStyle name="Normal 3 3 4 3 2 3 5 2 2" xfId="39573"/>
    <cellStyle name="Normal 3 3 4 3 2 3 5 3" xfId="39572"/>
    <cellStyle name="Normal 3 3 4 3 2 3 6" xfId="9432"/>
    <cellStyle name="Normal 3 3 4 3 2 3 6 2" xfId="39574"/>
    <cellStyle name="Normal 3 3 4 3 2 3 7" xfId="39559"/>
    <cellStyle name="Normal 3 3 4 3 2 4" xfId="9433"/>
    <cellStyle name="Normal 3 3 4 3 2 4 2" xfId="9434"/>
    <cellStyle name="Normal 3 3 4 3 2 4 2 2" xfId="9435"/>
    <cellStyle name="Normal 3 3 4 3 2 4 2 2 2" xfId="9436"/>
    <cellStyle name="Normal 3 3 4 3 2 4 2 2 2 2" xfId="39578"/>
    <cellStyle name="Normal 3 3 4 3 2 4 2 2 3" xfId="39577"/>
    <cellStyle name="Normal 3 3 4 3 2 4 2 3" xfId="9437"/>
    <cellStyle name="Normal 3 3 4 3 2 4 2 3 2" xfId="39579"/>
    <cellStyle name="Normal 3 3 4 3 2 4 2 4" xfId="39576"/>
    <cellStyle name="Normal 3 3 4 3 2 4 3" xfId="9438"/>
    <cellStyle name="Normal 3 3 4 3 2 4 3 2" xfId="9439"/>
    <cellStyle name="Normal 3 3 4 3 2 4 3 2 2" xfId="9440"/>
    <cellStyle name="Normal 3 3 4 3 2 4 3 2 2 2" xfId="39582"/>
    <cellStyle name="Normal 3 3 4 3 2 4 3 2 3" xfId="39581"/>
    <cellStyle name="Normal 3 3 4 3 2 4 3 3" xfId="9441"/>
    <cellStyle name="Normal 3 3 4 3 2 4 3 3 2" xfId="39583"/>
    <cellStyle name="Normal 3 3 4 3 2 4 3 4" xfId="39580"/>
    <cellStyle name="Normal 3 3 4 3 2 4 4" xfId="9442"/>
    <cellStyle name="Normal 3 3 4 3 2 4 4 2" xfId="9443"/>
    <cellStyle name="Normal 3 3 4 3 2 4 4 2 2" xfId="39585"/>
    <cellStyle name="Normal 3 3 4 3 2 4 4 3" xfId="39584"/>
    <cellStyle name="Normal 3 3 4 3 2 4 5" xfId="9444"/>
    <cellStyle name="Normal 3 3 4 3 2 4 5 2" xfId="39586"/>
    <cellStyle name="Normal 3 3 4 3 2 4 6" xfId="39575"/>
    <cellStyle name="Normal 3 3 4 3 2 5" xfId="9445"/>
    <cellStyle name="Normal 3 3 4 3 2 5 2" xfId="9446"/>
    <cellStyle name="Normal 3 3 4 3 2 5 2 2" xfId="9447"/>
    <cellStyle name="Normal 3 3 4 3 2 5 2 2 2" xfId="39589"/>
    <cellStyle name="Normal 3 3 4 3 2 5 2 3" xfId="39588"/>
    <cellStyle name="Normal 3 3 4 3 2 5 3" xfId="9448"/>
    <cellStyle name="Normal 3 3 4 3 2 5 3 2" xfId="39590"/>
    <cellStyle name="Normal 3 3 4 3 2 5 4" xfId="39587"/>
    <cellStyle name="Normal 3 3 4 3 2 6" xfId="9449"/>
    <cellStyle name="Normal 3 3 4 3 2 6 2" xfId="9450"/>
    <cellStyle name="Normal 3 3 4 3 2 6 2 2" xfId="9451"/>
    <cellStyle name="Normal 3 3 4 3 2 6 2 2 2" xfId="39593"/>
    <cellStyle name="Normal 3 3 4 3 2 6 2 3" xfId="39592"/>
    <cellStyle name="Normal 3 3 4 3 2 6 3" xfId="9452"/>
    <cellStyle name="Normal 3 3 4 3 2 6 3 2" xfId="39594"/>
    <cellStyle name="Normal 3 3 4 3 2 6 4" xfId="39591"/>
    <cellStyle name="Normal 3 3 4 3 2 7" xfId="9453"/>
    <cellStyle name="Normal 3 3 4 3 2 7 2" xfId="9454"/>
    <cellStyle name="Normal 3 3 4 3 2 7 2 2" xfId="9455"/>
    <cellStyle name="Normal 3 3 4 3 2 7 2 2 2" xfId="39597"/>
    <cellStyle name="Normal 3 3 4 3 2 7 2 3" xfId="39596"/>
    <cellStyle name="Normal 3 3 4 3 2 7 3" xfId="9456"/>
    <cellStyle name="Normal 3 3 4 3 2 7 3 2" xfId="39598"/>
    <cellStyle name="Normal 3 3 4 3 2 7 4" xfId="39595"/>
    <cellStyle name="Normal 3 3 4 3 2 8" xfId="9457"/>
    <cellStyle name="Normal 3 3 4 3 2 8 2" xfId="9458"/>
    <cellStyle name="Normal 3 3 4 3 2 8 2 2" xfId="9459"/>
    <cellStyle name="Normal 3 3 4 3 2 8 2 2 2" xfId="39601"/>
    <cellStyle name="Normal 3 3 4 3 2 8 2 3" xfId="39600"/>
    <cellStyle name="Normal 3 3 4 3 2 8 3" xfId="9460"/>
    <cellStyle name="Normal 3 3 4 3 2 8 3 2" xfId="39602"/>
    <cellStyle name="Normal 3 3 4 3 2 8 4" xfId="39599"/>
    <cellStyle name="Normal 3 3 4 3 2 9" xfId="9461"/>
    <cellStyle name="Normal 3 3 4 3 2 9 2" xfId="9462"/>
    <cellStyle name="Normal 3 3 4 3 2 9 2 2" xfId="9463"/>
    <cellStyle name="Normal 3 3 4 3 2 9 2 2 2" xfId="39605"/>
    <cellStyle name="Normal 3 3 4 3 2 9 2 3" xfId="39604"/>
    <cellStyle name="Normal 3 3 4 3 2 9 3" xfId="9464"/>
    <cellStyle name="Normal 3 3 4 3 2 9 3 2" xfId="39606"/>
    <cellStyle name="Normal 3 3 4 3 2 9 4" xfId="39603"/>
    <cellStyle name="Normal 3 3 4 3 3" xfId="9465"/>
    <cellStyle name="Normal 3 3 4 3 3 2" xfId="9466"/>
    <cellStyle name="Normal 3 3 4 3 3 2 2" xfId="9467"/>
    <cellStyle name="Normal 3 3 4 3 3 2 2 2" xfId="9468"/>
    <cellStyle name="Normal 3 3 4 3 3 2 2 2 2" xfId="39610"/>
    <cellStyle name="Normal 3 3 4 3 3 2 2 3" xfId="39609"/>
    <cellStyle name="Normal 3 3 4 3 3 2 3" xfId="9469"/>
    <cellStyle name="Normal 3 3 4 3 3 2 3 2" xfId="39611"/>
    <cellStyle name="Normal 3 3 4 3 3 2 4" xfId="39608"/>
    <cellStyle name="Normal 3 3 4 3 3 3" xfId="9470"/>
    <cellStyle name="Normal 3 3 4 3 3 3 2" xfId="9471"/>
    <cellStyle name="Normal 3 3 4 3 3 3 2 2" xfId="9472"/>
    <cellStyle name="Normal 3 3 4 3 3 3 2 2 2" xfId="39614"/>
    <cellStyle name="Normal 3 3 4 3 3 3 2 3" xfId="39613"/>
    <cellStyle name="Normal 3 3 4 3 3 3 3" xfId="9473"/>
    <cellStyle name="Normal 3 3 4 3 3 3 3 2" xfId="39615"/>
    <cellStyle name="Normal 3 3 4 3 3 3 4" xfId="39612"/>
    <cellStyle name="Normal 3 3 4 3 3 4" xfId="9474"/>
    <cellStyle name="Normal 3 3 4 3 3 4 2" xfId="9475"/>
    <cellStyle name="Normal 3 3 4 3 3 4 2 2" xfId="9476"/>
    <cellStyle name="Normal 3 3 4 3 3 4 2 2 2" xfId="39618"/>
    <cellStyle name="Normal 3 3 4 3 3 4 2 3" xfId="39617"/>
    <cellStyle name="Normal 3 3 4 3 3 4 3" xfId="9477"/>
    <cellStyle name="Normal 3 3 4 3 3 4 3 2" xfId="39619"/>
    <cellStyle name="Normal 3 3 4 3 3 4 4" xfId="39616"/>
    <cellStyle name="Normal 3 3 4 3 3 5" xfId="9478"/>
    <cellStyle name="Normal 3 3 4 3 3 5 2" xfId="9479"/>
    <cellStyle name="Normal 3 3 4 3 3 5 2 2" xfId="39621"/>
    <cellStyle name="Normal 3 3 4 3 3 5 3" xfId="39620"/>
    <cellStyle name="Normal 3 3 4 3 3 6" xfId="9480"/>
    <cellStyle name="Normal 3 3 4 3 3 6 2" xfId="39622"/>
    <cellStyle name="Normal 3 3 4 3 3 7" xfId="39607"/>
    <cellStyle name="Normal 3 3 4 3 4" xfId="9481"/>
    <cellStyle name="Normal 3 3 4 3 4 2" xfId="9482"/>
    <cellStyle name="Normal 3 3 4 3 4 2 2" xfId="9483"/>
    <cellStyle name="Normal 3 3 4 3 4 2 2 2" xfId="9484"/>
    <cellStyle name="Normal 3 3 4 3 4 2 2 2 2" xfId="39626"/>
    <cellStyle name="Normal 3 3 4 3 4 2 2 3" xfId="39625"/>
    <cellStyle name="Normal 3 3 4 3 4 2 3" xfId="9485"/>
    <cellStyle name="Normal 3 3 4 3 4 2 3 2" xfId="39627"/>
    <cellStyle name="Normal 3 3 4 3 4 2 4" xfId="39624"/>
    <cellStyle name="Normal 3 3 4 3 4 3" xfId="9486"/>
    <cellStyle name="Normal 3 3 4 3 4 3 2" xfId="9487"/>
    <cellStyle name="Normal 3 3 4 3 4 3 2 2" xfId="9488"/>
    <cellStyle name="Normal 3 3 4 3 4 3 2 2 2" xfId="39630"/>
    <cellStyle name="Normal 3 3 4 3 4 3 2 3" xfId="39629"/>
    <cellStyle name="Normal 3 3 4 3 4 3 3" xfId="9489"/>
    <cellStyle name="Normal 3 3 4 3 4 3 3 2" xfId="39631"/>
    <cellStyle name="Normal 3 3 4 3 4 3 4" xfId="39628"/>
    <cellStyle name="Normal 3 3 4 3 4 4" xfId="9490"/>
    <cellStyle name="Normal 3 3 4 3 4 4 2" xfId="9491"/>
    <cellStyle name="Normal 3 3 4 3 4 4 2 2" xfId="9492"/>
    <cellStyle name="Normal 3 3 4 3 4 4 2 2 2" xfId="39634"/>
    <cellStyle name="Normal 3 3 4 3 4 4 2 3" xfId="39633"/>
    <cellStyle name="Normal 3 3 4 3 4 4 3" xfId="9493"/>
    <cellStyle name="Normal 3 3 4 3 4 4 3 2" xfId="39635"/>
    <cellStyle name="Normal 3 3 4 3 4 4 4" xfId="39632"/>
    <cellStyle name="Normal 3 3 4 3 4 5" xfId="9494"/>
    <cellStyle name="Normal 3 3 4 3 4 5 2" xfId="9495"/>
    <cellStyle name="Normal 3 3 4 3 4 5 2 2" xfId="39637"/>
    <cellStyle name="Normal 3 3 4 3 4 5 3" xfId="39636"/>
    <cellStyle name="Normal 3 3 4 3 4 6" xfId="9496"/>
    <cellStyle name="Normal 3 3 4 3 4 6 2" xfId="39638"/>
    <cellStyle name="Normal 3 3 4 3 4 7" xfId="39623"/>
    <cellStyle name="Normal 3 3 4 3 5" xfId="9497"/>
    <cellStyle name="Normal 3 3 4 3 5 2" xfId="9498"/>
    <cellStyle name="Normal 3 3 4 3 5 2 2" xfId="9499"/>
    <cellStyle name="Normal 3 3 4 3 5 2 2 2" xfId="9500"/>
    <cellStyle name="Normal 3 3 4 3 5 2 2 2 2" xfId="39642"/>
    <cellStyle name="Normal 3 3 4 3 5 2 2 3" xfId="39641"/>
    <cellStyle name="Normal 3 3 4 3 5 2 3" xfId="9501"/>
    <cellStyle name="Normal 3 3 4 3 5 2 3 2" xfId="39643"/>
    <cellStyle name="Normal 3 3 4 3 5 2 4" xfId="39640"/>
    <cellStyle name="Normal 3 3 4 3 5 3" xfId="9502"/>
    <cellStyle name="Normal 3 3 4 3 5 3 2" xfId="9503"/>
    <cellStyle name="Normal 3 3 4 3 5 3 2 2" xfId="9504"/>
    <cellStyle name="Normal 3 3 4 3 5 3 2 2 2" xfId="39646"/>
    <cellStyle name="Normal 3 3 4 3 5 3 2 3" xfId="39645"/>
    <cellStyle name="Normal 3 3 4 3 5 3 3" xfId="9505"/>
    <cellStyle name="Normal 3 3 4 3 5 3 3 2" xfId="39647"/>
    <cellStyle name="Normal 3 3 4 3 5 3 4" xfId="39644"/>
    <cellStyle name="Normal 3 3 4 3 5 4" xfId="9506"/>
    <cellStyle name="Normal 3 3 4 3 5 4 2" xfId="9507"/>
    <cellStyle name="Normal 3 3 4 3 5 4 2 2" xfId="39649"/>
    <cellStyle name="Normal 3 3 4 3 5 4 3" xfId="39648"/>
    <cellStyle name="Normal 3 3 4 3 5 5" xfId="9508"/>
    <cellStyle name="Normal 3 3 4 3 5 5 2" xfId="39650"/>
    <cellStyle name="Normal 3 3 4 3 5 6" xfId="39639"/>
    <cellStyle name="Normal 3 3 4 3 6" xfId="9509"/>
    <cellStyle name="Normal 3 3 4 3 6 2" xfId="9510"/>
    <cellStyle name="Normal 3 3 4 3 6 2 2" xfId="9511"/>
    <cellStyle name="Normal 3 3 4 3 6 2 2 2" xfId="39653"/>
    <cellStyle name="Normal 3 3 4 3 6 2 3" xfId="39652"/>
    <cellStyle name="Normal 3 3 4 3 6 3" xfId="9512"/>
    <cellStyle name="Normal 3 3 4 3 6 3 2" xfId="39654"/>
    <cellStyle name="Normal 3 3 4 3 6 4" xfId="39651"/>
    <cellStyle name="Normal 3 3 4 3 7" xfId="9513"/>
    <cellStyle name="Normal 3 3 4 3 7 2" xfId="9514"/>
    <cellStyle name="Normal 3 3 4 3 7 2 2" xfId="9515"/>
    <cellStyle name="Normal 3 3 4 3 7 2 2 2" xfId="39657"/>
    <cellStyle name="Normal 3 3 4 3 7 2 3" xfId="39656"/>
    <cellStyle name="Normal 3 3 4 3 7 3" xfId="9516"/>
    <cellStyle name="Normal 3 3 4 3 7 3 2" xfId="39658"/>
    <cellStyle name="Normal 3 3 4 3 7 4" xfId="39655"/>
    <cellStyle name="Normal 3 3 4 3 8" xfId="9517"/>
    <cellStyle name="Normal 3 3 4 3 8 2" xfId="9518"/>
    <cellStyle name="Normal 3 3 4 3 8 2 2" xfId="9519"/>
    <cellStyle name="Normal 3 3 4 3 8 2 2 2" xfId="39661"/>
    <cellStyle name="Normal 3 3 4 3 8 2 3" xfId="39660"/>
    <cellStyle name="Normal 3 3 4 3 8 3" xfId="9520"/>
    <cellStyle name="Normal 3 3 4 3 8 3 2" xfId="39662"/>
    <cellStyle name="Normal 3 3 4 3 8 4" xfId="39659"/>
    <cellStyle name="Normal 3 3 4 3 9" xfId="9521"/>
    <cellStyle name="Normal 3 3 4 3 9 2" xfId="9522"/>
    <cellStyle name="Normal 3 3 4 3 9 2 2" xfId="9523"/>
    <cellStyle name="Normal 3 3 4 3 9 2 2 2" xfId="39665"/>
    <cellStyle name="Normal 3 3 4 3 9 2 3" xfId="39664"/>
    <cellStyle name="Normal 3 3 4 3 9 3" xfId="9524"/>
    <cellStyle name="Normal 3 3 4 3 9 3 2" xfId="39666"/>
    <cellStyle name="Normal 3 3 4 3 9 4" xfId="39663"/>
    <cellStyle name="Normal 3 3 4 4" xfId="9525"/>
    <cellStyle name="Normal 3 3 4 4 10" xfId="9526"/>
    <cellStyle name="Normal 3 3 4 4 10 2" xfId="9527"/>
    <cellStyle name="Normal 3 3 4 4 10 2 2" xfId="39669"/>
    <cellStyle name="Normal 3 3 4 4 10 3" xfId="39668"/>
    <cellStyle name="Normal 3 3 4 4 11" xfId="9528"/>
    <cellStyle name="Normal 3 3 4 4 11 2" xfId="39670"/>
    <cellStyle name="Normal 3 3 4 4 12" xfId="39667"/>
    <cellStyle name="Normal 3 3 4 4 2" xfId="9529"/>
    <cellStyle name="Normal 3 3 4 4 2 2" xfId="9530"/>
    <cellStyle name="Normal 3 3 4 4 2 2 2" xfId="9531"/>
    <cellStyle name="Normal 3 3 4 4 2 2 2 2" xfId="9532"/>
    <cellStyle name="Normal 3 3 4 4 2 2 2 2 2" xfId="39674"/>
    <cellStyle name="Normal 3 3 4 4 2 2 2 3" xfId="39673"/>
    <cellStyle name="Normal 3 3 4 4 2 2 3" xfId="9533"/>
    <cellStyle name="Normal 3 3 4 4 2 2 3 2" xfId="39675"/>
    <cellStyle name="Normal 3 3 4 4 2 2 4" xfId="39672"/>
    <cellStyle name="Normal 3 3 4 4 2 3" xfId="9534"/>
    <cellStyle name="Normal 3 3 4 4 2 3 2" xfId="9535"/>
    <cellStyle name="Normal 3 3 4 4 2 3 2 2" xfId="9536"/>
    <cellStyle name="Normal 3 3 4 4 2 3 2 2 2" xfId="39678"/>
    <cellStyle name="Normal 3 3 4 4 2 3 2 3" xfId="39677"/>
    <cellStyle name="Normal 3 3 4 4 2 3 3" xfId="9537"/>
    <cellStyle name="Normal 3 3 4 4 2 3 3 2" xfId="39679"/>
    <cellStyle name="Normal 3 3 4 4 2 3 4" xfId="39676"/>
    <cellStyle name="Normal 3 3 4 4 2 4" xfId="9538"/>
    <cellStyle name="Normal 3 3 4 4 2 4 2" xfId="9539"/>
    <cellStyle name="Normal 3 3 4 4 2 4 2 2" xfId="9540"/>
    <cellStyle name="Normal 3 3 4 4 2 4 2 2 2" xfId="39682"/>
    <cellStyle name="Normal 3 3 4 4 2 4 2 3" xfId="39681"/>
    <cellStyle name="Normal 3 3 4 4 2 4 3" xfId="9541"/>
    <cellStyle name="Normal 3 3 4 4 2 4 3 2" xfId="39683"/>
    <cellStyle name="Normal 3 3 4 4 2 4 4" xfId="39680"/>
    <cellStyle name="Normal 3 3 4 4 2 5" xfId="9542"/>
    <cellStyle name="Normal 3 3 4 4 2 5 2" xfId="9543"/>
    <cellStyle name="Normal 3 3 4 4 2 5 2 2" xfId="39685"/>
    <cellStyle name="Normal 3 3 4 4 2 5 3" xfId="39684"/>
    <cellStyle name="Normal 3 3 4 4 2 6" xfId="9544"/>
    <cellStyle name="Normal 3 3 4 4 2 6 2" xfId="39686"/>
    <cellStyle name="Normal 3 3 4 4 2 7" xfId="39671"/>
    <cellStyle name="Normal 3 3 4 4 3" xfId="9545"/>
    <cellStyle name="Normal 3 3 4 4 3 2" xfId="9546"/>
    <cellStyle name="Normal 3 3 4 4 3 2 2" xfId="9547"/>
    <cellStyle name="Normal 3 3 4 4 3 2 2 2" xfId="9548"/>
    <cellStyle name="Normal 3 3 4 4 3 2 2 2 2" xfId="39690"/>
    <cellStyle name="Normal 3 3 4 4 3 2 2 3" xfId="39689"/>
    <cellStyle name="Normal 3 3 4 4 3 2 3" xfId="9549"/>
    <cellStyle name="Normal 3 3 4 4 3 2 3 2" xfId="39691"/>
    <cellStyle name="Normal 3 3 4 4 3 2 4" xfId="39688"/>
    <cellStyle name="Normal 3 3 4 4 3 3" xfId="9550"/>
    <cellStyle name="Normal 3 3 4 4 3 3 2" xfId="9551"/>
    <cellStyle name="Normal 3 3 4 4 3 3 2 2" xfId="9552"/>
    <cellStyle name="Normal 3 3 4 4 3 3 2 2 2" xfId="39694"/>
    <cellStyle name="Normal 3 3 4 4 3 3 2 3" xfId="39693"/>
    <cellStyle name="Normal 3 3 4 4 3 3 3" xfId="9553"/>
    <cellStyle name="Normal 3 3 4 4 3 3 3 2" xfId="39695"/>
    <cellStyle name="Normal 3 3 4 4 3 3 4" xfId="39692"/>
    <cellStyle name="Normal 3 3 4 4 3 4" xfId="9554"/>
    <cellStyle name="Normal 3 3 4 4 3 4 2" xfId="9555"/>
    <cellStyle name="Normal 3 3 4 4 3 4 2 2" xfId="9556"/>
    <cellStyle name="Normal 3 3 4 4 3 4 2 2 2" xfId="39698"/>
    <cellStyle name="Normal 3 3 4 4 3 4 2 3" xfId="39697"/>
    <cellStyle name="Normal 3 3 4 4 3 4 3" xfId="9557"/>
    <cellStyle name="Normal 3 3 4 4 3 4 3 2" xfId="39699"/>
    <cellStyle name="Normal 3 3 4 4 3 4 4" xfId="39696"/>
    <cellStyle name="Normal 3 3 4 4 3 5" xfId="9558"/>
    <cellStyle name="Normal 3 3 4 4 3 5 2" xfId="9559"/>
    <cellStyle name="Normal 3 3 4 4 3 5 2 2" xfId="39701"/>
    <cellStyle name="Normal 3 3 4 4 3 5 3" xfId="39700"/>
    <cellStyle name="Normal 3 3 4 4 3 6" xfId="9560"/>
    <cellStyle name="Normal 3 3 4 4 3 6 2" xfId="39702"/>
    <cellStyle name="Normal 3 3 4 4 3 7" xfId="39687"/>
    <cellStyle name="Normal 3 3 4 4 4" xfId="9561"/>
    <cellStyle name="Normal 3 3 4 4 4 2" xfId="9562"/>
    <cellStyle name="Normal 3 3 4 4 4 2 2" xfId="9563"/>
    <cellStyle name="Normal 3 3 4 4 4 2 2 2" xfId="9564"/>
    <cellStyle name="Normal 3 3 4 4 4 2 2 2 2" xfId="39706"/>
    <cellStyle name="Normal 3 3 4 4 4 2 2 3" xfId="39705"/>
    <cellStyle name="Normal 3 3 4 4 4 2 3" xfId="9565"/>
    <cellStyle name="Normal 3 3 4 4 4 2 3 2" xfId="39707"/>
    <cellStyle name="Normal 3 3 4 4 4 2 4" xfId="39704"/>
    <cellStyle name="Normal 3 3 4 4 4 3" xfId="9566"/>
    <cellStyle name="Normal 3 3 4 4 4 3 2" xfId="9567"/>
    <cellStyle name="Normal 3 3 4 4 4 3 2 2" xfId="9568"/>
    <cellStyle name="Normal 3 3 4 4 4 3 2 2 2" xfId="39710"/>
    <cellStyle name="Normal 3 3 4 4 4 3 2 3" xfId="39709"/>
    <cellStyle name="Normal 3 3 4 4 4 3 3" xfId="9569"/>
    <cellStyle name="Normal 3 3 4 4 4 3 3 2" xfId="39711"/>
    <cellStyle name="Normal 3 3 4 4 4 3 4" xfId="39708"/>
    <cellStyle name="Normal 3 3 4 4 4 4" xfId="9570"/>
    <cellStyle name="Normal 3 3 4 4 4 4 2" xfId="9571"/>
    <cellStyle name="Normal 3 3 4 4 4 4 2 2" xfId="39713"/>
    <cellStyle name="Normal 3 3 4 4 4 4 3" xfId="39712"/>
    <cellStyle name="Normal 3 3 4 4 4 5" xfId="9572"/>
    <cellStyle name="Normal 3 3 4 4 4 5 2" xfId="39714"/>
    <cellStyle name="Normal 3 3 4 4 4 6" xfId="39703"/>
    <cellStyle name="Normal 3 3 4 4 5" xfId="9573"/>
    <cellStyle name="Normal 3 3 4 4 5 2" xfId="9574"/>
    <cellStyle name="Normal 3 3 4 4 5 2 2" xfId="9575"/>
    <cellStyle name="Normal 3 3 4 4 5 2 2 2" xfId="39717"/>
    <cellStyle name="Normal 3 3 4 4 5 2 3" xfId="39716"/>
    <cellStyle name="Normal 3 3 4 4 5 3" xfId="9576"/>
    <cellStyle name="Normal 3 3 4 4 5 3 2" xfId="39718"/>
    <cellStyle name="Normal 3 3 4 4 5 4" xfId="39715"/>
    <cellStyle name="Normal 3 3 4 4 6" xfId="9577"/>
    <cellStyle name="Normal 3 3 4 4 6 2" xfId="9578"/>
    <cellStyle name="Normal 3 3 4 4 6 2 2" xfId="9579"/>
    <cellStyle name="Normal 3 3 4 4 6 2 2 2" xfId="39721"/>
    <cellStyle name="Normal 3 3 4 4 6 2 3" xfId="39720"/>
    <cellStyle name="Normal 3 3 4 4 6 3" xfId="9580"/>
    <cellStyle name="Normal 3 3 4 4 6 3 2" xfId="39722"/>
    <cellStyle name="Normal 3 3 4 4 6 4" xfId="39719"/>
    <cellStyle name="Normal 3 3 4 4 7" xfId="9581"/>
    <cellStyle name="Normal 3 3 4 4 7 2" xfId="9582"/>
    <cellStyle name="Normal 3 3 4 4 7 2 2" xfId="9583"/>
    <cellStyle name="Normal 3 3 4 4 7 2 2 2" xfId="39725"/>
    <cellStyle name="Normal 3 3 4 4 7 2 3" xfId="39724"/>
    <cellStyle name="Normal 3 3 4 4 7 3" xfId="9584"/>
    <cellStyle name="Normal 3 3 4 4 7 3 2" xfId="39726"/>
    <cellStyle name="Normal 3 3 4 4 7 4" xfId="39723"/>
    <cellStyle name="Normal 3 3 4 4 8" xfId="9585"/>
    <cellStyle name="Normal 3 3 4 4 8 2" xfId="9586"/>
    <cellStyle name="Normal 3 3 4 4 8 2 2" xfId="9587"/>
    <cellStyle name="Normal 3 3 4 4 8 2 2 2" xfId="39729"/>
    <cellStyle name="Normal 3 3 4 4 8 2 3" xfId="39728"/>
    <cellStyle name="Normal 3 3 4 4 8 3" xfId="9588"/>
    <cellStyle name="Normal 3 3 4 4 8 3 2" xfId="39730"/>
    <cellStyle name="Normal 3 3 4 4 8 4" xfId="39727"/>
    <cellStyle name="Normal 3 3 4 4 9" xfId="9589"/>
    <cellStyle name="Normal 3 3 4 4 9 2" xfId="9590"/>
    <cellStyle name="Normal 3 3 4 4 9 2 2" xfId="9591"/>
    <cellStyle name="Normal 3 3 4 4 9 2 2 2" xfId="39733"/>
    <cellStyle name="Normal 3 3 4 4 9 2 3" xfId="39732"/>
    <cellStyle name="Normal 3 3 4 4 9 3" xfId="9592"/>
    <cellStyle name="Normal 3 3 4 4 9 3 2" xfId="39734"/>
    <cellStyle name="Normal 3 3 4 4 9 4" xfId="39731"/>
    <cellStyle name="Normal 3 3 4 5" xfId="9593"/>
    <cellStyle name="Normal 3 3 4 5 2" xfId="9594"/>
    <cellStyle name="Normal 3 3 4 5 2 2" xfId="9595"/>
    <cellStyle name="Normal 3 3 4 5 2 2 2" xfId="9596"/>
    <cellStyle name="Normal 3 3 4 5 2 2 2 2" xfId="39738"/>
    <cellStyle name="Normal 3 3 4 5 2 2 3" xfId="39737"/>
    <cellStyle name="Normal 3 3 4 5 2 3" xfId="9597"/>
    <cellStyle name="Normal 3 3 4 5 2 3 2" xfId="39739"/>
    <cellStyle name="Normal 3 3 4 5 2 4" xfId="39736"/>
    <cellStyle name="Normal 3 3 4 5 3" xfId="9598"/>
    <cellStyle name="Normal 3 3 4 5 3 2" xfId="9599"/>
    <cellStyle name="Normal 3 3 4 5 3 2 2" xfId="9600"/>
    <cellStyle name="Normal 3 3 4 5 3 2 2 2" xfId="39742"/>
    <cellStyle name="Normal 3 3 4 5 3 2 3" xfId="39741"/>
    <cellStyle name="Normal 3 3 4 5 3 3" xfId="9601"/>
    <cellStyle name="Normal 3 3 4 5 3 3 2" xfId="39743"/>
    <cellStyle name="Normal 3 3 4 5 3 4" xfId="39740"/>
    <cellStyle name="Normal 3 3 4 5 4" xfId="9602"/>
    <cellStyle name="Normal 3 3 4 5 4 2" xfId="9603"/>
    <cellStyle name="Normal 3 3 4 5 4 2 2" xfId="9604"/>
    <cellStyle name="Normal 3 3 4 5 4 2 2 2" xfId="39746"/>
    <cellStyle name="Normal 3 3 4 5 4 2 3" xfId="39745"/>
    <cellStyle name="Normal 3 3 4 5 4 3" xfId="9605"/>
    <cellStyle name="Normal 3 3 4 5 4 3 2" xfId="39747"/>
    <cellStyle name="Normal 3 3 4 5 4 4" xfId="39744"/>
    <cellStyle name="Normal 3 3 4 5 5" xfId="9606"/>
    <cellStyle name="Normal 3 3 4 5 5 2" xfId="9607"/>
    <cellStyle name="Normal 3 3 4 5 5 2 2" xfId="39749"/>
    <cellStyle name="Normal 3 3 4 5 5 3" xfId="39748"/>
    <cellStyle name="Normal 3 3 4 5 6" xfId="9608"/>
    <cellStyle name="Normal 3 3 4 5 6 2" xfId="39750"/>
    <cellStyle name="Normal 3 3 4 5 7" xfId="39735"/>
    <cellStyle name="Normal 3 3 4 6" xfId="9609"/>
    <cellStyle name="Normal 3 3 4 6 2" xfId="9610"/>
    <cellStyle name="Normal 3 3 4 6 2 2" xfId="9611"/>
    <cellStyle name="Normal 3 3 4 6 2 2 2" xfId="9612"/>
    <cellStyle name="Normal 3 3 4 6 2 2 2 2" xfId="39754"/>
    <cellStyle name="Normal 3 3 4 6 2 2 3" xfId="39753"/>
    <cellStyle name="Normal 3 3 4 6 2 3" xfId="9613"/>
    <cellStyle name="Normal 3 3 4 6 2 3 2" xfId="39755"/>
    <cellStyle name="Normal 3 3 4 6 2 4" xfId="39752"/>
    <cellStyle name="Normal 3 3 4 6 3" xfId="9614"/>
    <cellStyle name="Normal 3 3 4 6 3 2" xfId="9615"/>
    <cellStyle name="Normal 3 3 4 6 3 2 2" xfId="9616"/>
    <cellStyle name="Normal 3 3 4 6 3 2 2 2" xfId="39758"/>
    <cellStyle name="Normal 3 3 4 6 3 2 3" xfId="39757"/>
    <cellStyle name="Normal 3 3 4 6 3 3" xfId="9617"/>
    <cellStyle name="Normal 3 3 4 6 3 3 2" xfId="39759"/>
    <cellStyle name="Normal 3 3 4 6 3 4" xfId="39756"/>
    <cellStyle name="Normal 3 3 4 6 4" xfId="9618"/>
    <cellStyle name="Normal 3 3 4 6 4 2" xfId="9619"/>
    <cellStyle name="Normal 3 3 4 6 4 2 2" xfId="9620"/>
    <cellStyle name="Normal 3 3 4 6 4 2 2 2" xfId="39762"/>
    <cellStyle name="Normal 3 3 4 6 4 2 3" xfId="39761"/>
    <cellStyle name="Normal 3 3 4 6 4 3" xfId="9621"/>
    <cellStyle name="Normal 3 3 4 6 4 3 2" xfId="39763"/>
    <cellStyle name="Normal 3 3 4 6 4 4" xfId="39760"/>
    <cellStyle name="Normal 3 3 4 6 5" xfId="9622"/>
    <cellStyle name="Normal 3 3 4 6 5 2" xfId="9623"/>
    <cellStyle name="Normal 3 3 4 6 5 2 2" xfId="39765"/>
    <cellStyle name="Normal 3 3 4 6 5 3" xfId="39764"/>
    <cellStyle name="Normal 3 3 4 6 6" xfId="9624"/>
    <cellStyle name="Normal 3 3 4 6 6 2" xfId="39766"/>
    <cellStyle name="Normal 3 3 4 6 7" xfId="39751"/>
    <cellStyle name="Normal 3 3 4 7" xfId="9625"/>
    <cellStyle name="Normal 3 3 4 7 2" xfId="9626"/>
    <cellStyle name="Normal 3 3 4 7 2 2" xfId="9627"/>
    <cellStyle name="Normal 3 3 4 7 2 2 2" xfId="9628"/>
    <cellStyle name="Normal 3 3 4 7 2 2 2 2" xfId="39770"/>
    <cellStyle name="Normal 3 3 4 7 2 2 3" xfId="39769"/>
    <cellStyle name="Normal 3 3 4 7 2 3" xfId="9629"/>
    <cellStyle name="Normal 3 3 4 7 2 3 2" xfId="39771"/>
    <cellStyle name="Normal 3 3 4 7 2 4" xfId="39768"/>
    <cellStyle name="Normal 3 3 4 7 3" xfId="9630"/>
    <cellStyle name="Normal 3 3 4 7 3 2" xfId="9631"/>
    <cellStyle name="Normal 3 3 4 7 3 2 2" xfId="9632"/>
    <cellStyle name="Normal 3 3 4 7 3 2 2 2" xfId="39774"/>
    <cellStyle name="Normal 3 3 4 7 3 2 3" xfId="39773"/>
    <cellStyle name="Normal 3 3 4 7 3 3" xfId="9633"/>
    <cellStyle name="Normal 3 3 4 7 3 3 2" xfId="39775"/>
    <cellStyle name="Normal 3 3 4 7 3 4" xfId="39772"/>
    <cellStyle name="Normal 3 3 4 7 4" xfId="9634"/>
    <cellStyle name="Normal 3 3 4 7 4 2" xfId="9635"/>
    <cellStyle name="Normal 3 3 4 7 4 2 2" xfId="39777"/>
    <cellStyle name="Normal 3 3 4 7 4 3" xfId="39776"/>
    <cellStyle name="Normal 3 3 4 7 5" xfId="9636"/>
    <cellStyle name="Normal 3 3 4 7 5 2" xfId="39778"/>
    <cellStyle name="Normal 3 3 4 7 6" xfId="39767"/>
    <cellStyle name="Normal 3 3 4 8" xfId="9637"/>
    <cellStyle name="Normal 3 3 4 8 2" xfId="9638"/>
    <cellStyle name="Normal 3 3 4 8 2 2" xfId="9639"/>
    <cellStyle name="Normal 3 3 4 8 2 2 2" xfId="39781"/>
    <cellStyle name="Normal 3 3 4 8 2 3" xfId="39780"/>
    <cellStyle name="Normal 3 3 4 8 3" xfId="9640"/>
    <cellStyle name="Normal 3 3 4 8 3 2" xfId="39782"/>
    <cellStyle name="Normal 3 3 4 8 4" xfId="39779"/>
    <cellStyle name="Normal 3 3 4 9" xfId="9641"/>
    <cellStyle name="Normal 3 3 4 9 2" xfId="9642"/>
    <cellStyle name="Normal 3 3 4 9 2 2" xfId="9643"/>
    <cellStyle name="Normal 3 3 4 9 2 2 2" xfId="39785"/>
    <cellStyle name="Normal 3 3 4 9 2 3" xfId="39784"/>
    <cellStyle name="Normal 3 3 4 9 3" xfId="9644"/>
    <cellStyle name="Normal 3 3 4 9 3 2" xfId="39786"/>
    <cellStyle name="Normal 3 3 4 9 4" xfId="39783"/>
    <cellStyle name="Normal 3 3 5" xfId="9645"/>
    <cellStyle name="Normal 3 3 5 10" xfId="9646"/>
    <cellStyle name="Normal 3 3 5 10 2" xfId="9647"/>
    <cellStyle name="Normal 3 3 5 10 2 2" xfId="9648"/>
    <cellStyle name="Normal 3 3 5 10 2 2 2" xfId="39790"/>
    <cellStyle name="Normal 3 3 5 10 2 3" xfId="39789"/>
    <cellStyle name="Normal 3 3 5 10 3" xfId="9649"/>
    <cellStyle name="Normal 3 3 5 10 3 2" xfId="39791"/>
    <cellStyle name="Normal 3 3 5 10 4" xfId="39788"/>
    <cellStyle name="Normal 3 3 5 11" xfId="9650"/>
    <cellStyle name="Normal 3 3 5 11 2" xfId="9651"/>
    <cellStyle name="Normal 3 3 5 11 2 2" xfId="9652"/>
    <cellStyle name="Normal 3 3 5 11 2 2 2" xfId="39794"/>
    <cellStyle name="Normal 3 3 5 11 2 3" xfId="39793"/>
    <cellStyle name="Normal 3 3 5 11 3" xfId="9653"/>
    <cellStyle name="Normal 3 3 5 11 3 2" xfId="39795"/>
    <cellStyle name="Normal 3 3 5 11 4" xfId="39792"/>
    <cellStyle name="Normal 3 3 5 12" xfId="9654"/>
    <cellStyle name="Normal 3 3 5 12 2" xfId="9655"/>
    <cellStyle name="Normal 3 3 5 12 2 2" xfId="39797"/>
    <cellStyle name="Normal 3 3 5 12 3" xfId="39796"/>
    <cellStyle name="Normal 3 3 5 13" xfId="9656"/>
    <cellStyle name="Normal 3 3 5 13 2" xfId="39798"/>
    <cellStyle name="Normal 3 3 5 14" xfId="9657"/>
    <cellStyle name="Normal 3 3 5 14 2" xfId="39799"/>
    <cellStyle name="Normal 3 3 5 15" xfId="39787"/>
    <cellStyle name="Normal 3 3 5 2" xfId="9658"/>
    <cellStyle name="Normal 3 3 5 2 10" xfId="9659"/>
    <cellStyle name="Normal 3 3 5 2 10 2" xfId="9660"/>
    <cellStyle name="Normal 3 3 5 2 10 2 2" xfId="9661"/>
    <cellStyle name="Normal 3 3 5 2 10 2 2 2" xfId="39803"/>
    <cellStyle name="Normal 3 3 5 2 10 2 3" xfId="39802"/>
    <cellStyle name="Normal 3 3 5 2 10 3" xfId="9662"/>
    <cellStyle name="Normal 3 3 5 2 10 3 2" xfId="39804"/>
    <cellStyle name="Normal 3 3 5 2 10 4" xfId="39801"/>
    <cellStyle name="Normal 3 3 5 2 11" xfId="9663"/>
    <cellStyle name="Normal 3 3 5 2 11 2" xfId="9664"/>
    <cellStyle name="Normal 3 3 5 2 11 2 2" xfId="39806"/>
    <cellStyle name="Normal 3 3 5 2 11 3" xfId="39805"/>
    <cellStyle name="Normal 3 3 5 2 12" xfId="9665"/>
    <cellStyle name="Normal 3 3 5 2 12 2" xfId="39807"/>
    <cellStyle name="Normal 3 3 5 2 13" xfId="9666"/>
    <cellStyle name="Normal 3 3 5 2 13 2" xfId="39808"/>
    <cellStyle name="Normal 3 3 5 2 14" xfId="39800"/>
    <cellStyle name="Normal 3 3 5 2 2" xfId="9667"/>
    <cellStyle name="Normal 3 3 5 2 2 10" xfId="9668"/>
    <cellStyle name="Normal 3 3 5 2 2 10 2" xfId="9669"/>
    <cellStyle name="Normal 3 3 5 2 2 10 2 2" xfId="39811"/>
    <cellStyle name="Normal 3 3 5 2 2 10 3" xfId="39810"/>
    <cellStyle name="Normal 3 3 5 2 2 11" xfId="9670"/>
    <cellStyle name="Normal 3 3 5 2 2 11 2" xfId="39812"/>
    <cellStyle name="Normal 3 3 5 2 2 12" xfId="39809"/>
    <cellStyle name="Normal 3 3 5 2 2 2" xfId="9671"/>
    <cellStyle name="Normal 3 3 5 2 2 2 2" xfId="9672"/>
    <cellStyle name="Normal 3 3 5 2 2 2 2 2" xfId="9673"/>
    <cellStyle name="Normal 3 3 5 2 2 2 2 2 2" xfId="9674"/>
    <cellStyle name="Normal 3 3 5 2 2 2 2 2 2 2" xfId="39816"/>
    <cellStyle name="Normal 3 3 5 2 2 2 2 2 3" xfId="39815"/>
    <cellStyle name="Normal 3 3 5 2 2 2 2 3" xfId="9675"/>
    <cellStyle name="Normal 3 3 5 2 2 2 2 3 2" xfId="39817"/>
    <cellStyle name="Normal 3 3 5 2 2 2 2 4" xfId="39814"/>
    <cellStyle name="Normal 3 3 5 2 2 2 3" xfId="9676"/>
    <cellStyle name="Normal 3 3 5 2 2 2 3 2" xfId="9677"/>
    <cellStyle name="Normal 3 3 5 2 2 2 3 2 2" xfId="9678"/>
    <cellStyle name="Normal 3 3 5 2 2 2 3 2 2 2" xfId="39820"/>
    <cellStyle name="Normal 3 3 5 2 2 2 3 2 3" xfId="39819"/>
    <cellStyle name="Normal 3 3 5 2 2 2 3 3" xfId="9679"/>
    <cellStyle name="Normal 3 3 5 2 2 2 3 3 2" xfId="39821"/>
    <cellStyle name="Normal 3 3 5 2 2 2 3 4" xfId="39818"/>
    <cellStyle name="Normal 3 3 5 2 2 2 4" xfId="9680"/>
    <cellStyle name="Normal 3 3 5 2 2 2 4 2" xfId="9681"/>
    <cellStyle name="Normal 3 3 5 2 2 2 4 2 2" xfId="9682"/>
    <cellStyle name="Normal 3 3 5 2 2 2 4 2 2 2" xfId="39824"/>
    <cellStyle name="Normal 3 3 5 2 2 2 4 2 3" xfId="39823"/>
    <cellStyle name="Normal 3 3 5 2 2 2 4 3" xfId="9683"/>
    <cellStyle name="Normal 3 3 5 2 2 2 4 3 2" xfId="39825"/>
    <cellStyle name="Normal 3 3 5 2 2 2 4 4" xfId="39822"/>
    <cellStyle name="Normal 3 3 5 2 2 2 5" xfId="9684"/>
    <cellStyle name="Normal 3 3 5 2 2 2 5 2" xfId="9685"/>
    <cellStyle name="Normal 3 3 5 2 2 2 5 2 2" xfId="39827"/>
    <cellStyle name="Normal 3 3 5 2 2 2 5 3" xfId="39826"/>
    <cellStyle name="Normal 3 3 5 2 2 2 6" xfId="9686"/>
    <cellStyle name="Normal 3 3 5 2 2 2 6 2" xfId="39828"/>
    <cellStyle name="Normal 3 3 5 2 2 2 7" xfId="39813"/>
    <cellStyle name="Normal 3 3 5 2 2 3" xfId="9687"/>
    <cellStyle name="Normal 3 3 5 2 2 3 2" xfId="9688"/>
    <cellStyle name="Normal 3 3 5 2 2 3 2 2" xfId="9689"/>
    <cellStyle name="Normal 3 3 5 2 2 3 2 2 2" xfId="9690"/>
    <cellStyle name="Normal 3 3 5 2 2 3 2 2 2 2" xfId="39832"/>
    <cellStyle name="Normal 3 3 5 2 2 3 2 2 3" xfId="39831"/>
    <cellStyle name="Normal 3 3 5 2 2 3 2 3" xfId="9691"/>
    <cellStyle name="Normal 3 3 5 2 2 3 2 3 2" xfId="39833"/>
    <cellStyle name="Normal 3 3 5 2 2 3 2 4" xfId="39830"/>
    <cellStyle name="Normal 3 3 5 2 2 3 3" xfId="9692"/>
    <cellStyle name="Normal 3 3 5 2 2 3 3 2" xfId="9693"/>
    <cellStyle name="Normal 3 3 5 2 2 3 3 2 2" xfId="9694"/>
    <cellStyle name="Normal 3 3 5 2 2 3 3 2 2 2" xfId="39836"/>
    <cellStyle name="Normal 3 3 5 2 2 3 3 2 3" xfId="39835"/>
    <cellStyle name="Normal 3 3 5 2 2 3 3 3" xfId="9695"/>
    <cellStyle name="Normal 3 3 5 2 2 3 3 3 2" xfId="39837"/>
    <cellStyle name="Normal 3 3 5 2 2 3 3 4" xfId="39834"/>
    <cellStyle name="Normal 3 3 5 2 2 3 4" xfId="9696"/>
    <cellStyle name="Normal 3 3 5 2 2 3 4 2" xfId="9697"/>
    <cellStyle name="Normal 3 3 5 2 2 3 4 2 2" xfId="9698"/>
    <cellStyle name="Normal 3 3 5 2 2 3 4 2 2 2" xfId="39840"/>
    <cellStyle name="Normal 3 3 5 2 2 3 4 2 3" xfId="39839"/>
    <cellStyle name="Normal 3 3 5 2 2 3 4 3" xfId="9699"/>
    <cellStyle name="Normal 3 3 5 2 2 3 4 3 2" xfId="39841"/>
    <cellStyle name="Normal 3 3 5 2 2 3 4 4" xfId="39838"/>
    <cellStyle name="Normal 3 3 5 2 2 3 5" xfId="9700"/>
    <cellStyle name="Normal 3 3 5 2 2 3 5 2" xfId="9701"/>
    <cellStyle name="Normal 3 3 5 2 2 3 5 2 2" xfId="39843"/>
    <cellStyle name="Normal 3 3 5 2 2 3 5 3" xfId="39842"/>
    <cellStyle name="Normal 3 3 5 2 2 3 6" xfId="9702"/>
    <cellStyle name="Normal 3 3 5 2 2 3 6 2" xfId="39844"/>
    <cellStyle name="Normal 3 3 5 2 2 3 7" xfId="39829"/>
    <cellStyle name="Normal 3 3 5 2 2 4" xfId="9703"/>
    <cellStyle name="Normal 3 3 5 2 2 4 2" xfId="9704"/>
    <cellStyle name="Normal 3 3 5 2 2 4 2 2" xfId="9705"/>
    <cellStyle name="Normal 3 3 5 2 2 4 2 2 2" xfId="9706"/>
    <cellStyle name="Normal 3 3 5 2 2 4 2 2 2 2" xfId="39848"/>
    <cellStyle name="Normal 3 3 5 2 2 4 2 2 3" xfId="39847"/>
    <cellStyle name="Normal 3 3 5 2 2 4 2 3" xfId="9707"/>
    <cellStyle name="Normal 3 3 5 2 2 4 2 3 2" xfId="39849"/>
    <cellStyle name="Normal 3 3 5 2 2 4 2 4" xfId="39846"/>
    <cellStyle name="Normal 3 3 5 2 2 4 3" xfId="9708"/>
    <cellStyle name="Normal 3 3 5 2 2 4 3 2" xfId="9709"/>
    <cellStyle name="Normal 3 3 5 2 2 4 3 2 2" xfId="9710"/>
    <cellStyle name="Normal 3 3 5 2 2 4 3 2 2 2" xfId="39852"/>
    <cellStyle name="Normal 3 3 5 2 2 4 3 2 3" xfId="39851"/>
    <cellStyle name="Normal 3 3 5 2 2 4 3 3" xfId="9711"/>
    <cellStyle name="Normal 3 3 5 2 2 4 3 3 2" xfId="39853"/>
    <cellStyle name="Normal 3 3 5 2 2 4 3 4" xfId="39850"/>
    <cellStyle name="Normal 3 3 5 2 2 4 4" xfId="9712"/>
    <cellStyle name="Normal 3 3 5 2 2 4 4 2" xfId="9713"/>
    <cellStyle name="Normal 3 3 5 2 2 4 4 2 2" xfId="39855"/>
    <cellStyle name="Normal 3 3 5 2 2 4 4 3" xfId="39854"/>
    <cellStyle name="Normal 3 3 5 2 2 4 5" xfId="9714"/>
    <cellStyle name="Normal 3 3 5 2 2 4 5 2" xfId="39856"/>
    <cellStyle name="Normal 3 3 5 2 2 4 6" xfId="39845"/>
    <cellStyle name="Normal 3 3 5 2 2 5" xfId="9715"/>
    <cellStyle name="Normal 3 3 5 2 2 5 2" xfId="9716"/>
    <cellStyle name="Normal 3 3 5 2 2 5 2 2" xfId="9717"/>
    <cellStyle name="Normal 3 3 5 2 2 5 2 2 2" xfId="39859"/>
    <cellStyle name="Normal 3 3 5 2 2 5 2 3" xfId="39858"/>
    <cellStyle name="Normal 3 3 5 2 2 5 3" xfId="9718"/>
    <cellStyle name="Normal 3 3 5 2 2 5 3 2" xfId="39860"/>
    <cellStyle name="Normal 3 3 5 2 2 5 4" xfId="39857"/>
    <cellStyle name="Normal 3 3 5 2 2 6" xfId="9719"/>
    <cellStyle name="Normal 3 3 5 2 2 6 2" xfId="9720"/>
    <cellStyle name="Normal 3 3 5 2 2 6 2 2" xfId="9721"/>
    <cellStyle name="Normal 3 3 5 2 2 6 2 2 2" xfId="39863"/>
    <cellStyle name="Normal 3 3 5 2 2 6 2 3" xfId="39862"/>
    <cellStyle name="Normal 3 3 5 2 2 6 3" xfId="9722"/>
    <cellStyle name="Normal 3 3 5 2 2 6 3 2" xfId="39864"/>
    <cellStyle name="Normal 3 3 5 2 2 6 4" xfId="39861"/>
    <cellStyle name="Normal 3 3 5 2 2 7" xfId="9723"/>
    <cellStyle name="Normal 3 3 5 2 2 7 2" xfId="9724"/>
    <cellStyle name="Normal 3 3 5 2 2 7 2 2" xfId="9725"/>
    <cellStyle name="Normal 3 3 5 2 2 7 2 2 2" xfId="39867"/>
    <cellStyle name="Normal 3 3 5 2 2 7 2 3" xfId="39866"/>
    <cellStyle name="Normal 3 3 5 2 2 7 3" xfId="9726"/>
    <cellStyle name="Normal 3 3 5 2 2 7 3 2" xfId="39868"/>
    <cellStyle name="Normal 3 3 5 2 2 7 4" xfId="39865"/>
    <cellStyle name="Normal 3 3 5 2 2 8" xfId="9727"/>
    <cellStyle name="Normal 3 3 5 2 2 8 2" xfId="9728"/>
    <cellStyle name="Normal 3 3 5 2 2 8 2 2" xfId="9729"/>
    <cellStyle name="Normal 3 3 5 2 2 8 2 2 2" xfId="39871"/>
    <cellStyle name="Normal 3 3 5 2 2 8 2 3" xfId="39870"/>
    <cellStyle name="Normal 3 3 5 2 2 8 3" xfId="9730"/>
    <cellStyle name="Normal 3 3 5 2 2 8 3 2" xfId="39872"/>
    <cellStyle name="Normal 3 3 5 2 2 8 4" xfId="39869"/>
    <cellStyle name="Normal 3 3 5 2 2 9" xfId="9731"/>
    <cellStyle name="Normal 3 3 5 2 2 9 2" xfId="9732"/>
    <cellStyle name="Normal 3 3 5 2 2 9 2 2" xfId="9733"/>
    <cellStyle name="Normal 3 3 5 2 2 9 2 2 2" xfId="39875"/>
    <cellStyle name="Normal 3 3 5 2 2 9 2 3" xfId="39874"/>
    <cellStyle name="Normal 3 3 5 2 2 9 3" xfId="9734"/>
    <cellStyle name="Normal 3 3 5 2 2 9 3 2" xfId="39876"/>
    <cellStyle name="Normal 3 3 5 2 2 9 4" xfId="39873"/>
    <cellStyle name="Normal 3 3 5 2 3" xfId="9735"/>
    <cellStyle name="Normal 3 3 5 2 3 2" xfId="9736"/>
    <cellStyle name="Normal 3 3 5 2 3 2 2" xfId="9737"/>
    <cellStyle name="Normal 3 3 5 2 3 2 2 2" xfId="9738"/>
    <cellStyle name="Normal 3 3 5 2 3 2 2 2 2" xfId="39880"/>
    <cellStyle name="Normal 3 3 5 2 3 2 2 3" xfId="39879"/>
    <cellStyle name="Normal 3 3 5 2 3 2 3" xfId="9739"/>
    <cellStyle name="Normal 3 3 5 2 3 2 3 2" xfId="39881"/>
    <cellStyle name="Normal 3 3 5 2 3 2 4" xfId="39878"/>
    <cellStyle name="Normal 3 3 5 2 3 3" xfId="9740"/>
    <cellStyle name="Normal 3 3 5 2 3 3 2" xfId="9741"/>
    <cellStyle name="Normal 3 3 5 2 3 3 2 2" xfId="9742"/>
    <cellStyle name="Normal 3 3 5 2 3 3 2 2 2" xfId="39884"/>
    <cellStyle name="Normal 3 3 5 2 3 3 2 3" xfId="39883"/>
    <cellStyle name="Normal 3 3 5 2 3 3 3" xfId="9743"/>
    <cellStyle name="Normal 3 3 5 2 3 3 3 2" xfId="39885"/>
    <cellStyle name="Normal 3 3 5 2 3 3 4" xfId="39882"/>
    <cellStyle name="Normal 3 3 5 2 3 4" xfId="9744"/>
    <cellStyle name="Normal 3 3 5 2 3 4 2" xfId="9745"/>
    <cellStyle name="Normal 3 3 5 2 3 4 2 2" xfId="9746"/>
    <cellStyle name="Normal 3 3 5 2 3 4 2 2 2" xfId="39888"/>
    <cellStyle name="Normal 3 3 5 2 3 4 2 3" xfId="39887"/>
    <cellStyle name="Normal 3 3 5 2 3 4 3" xfId="9747"/>
    <cellStyle name="Normal 3 3 5 2 3 4 3 2" xfId="39889"/>
    <cellStyle name="Normal 3 3 5 2 3 4 4" xfId="39886"/>
    <cellStyle name="Normal 3 3 5 2 3 5" xfId="9748"/>
    <cellStyle name="Normal 3 3 5 2 3 5 2" xfId="9749"/>
    <cellStyle name="Normal 3 3 5 2 3 5 2 2" xfId="39891"/>
    <cellStyle name="Normal 3 3 5 2 3 5 3" xfId="39890"/>
    <cellStyle name="Normal 3 3 5 2 3 6" xfId="9750"/>
    <cellStyle name="Normal 3 3 5 2 3 6 2" xfId="39892"/>
    <cellStyle name="Normal 3 3 5 2 3 7" xfId="39877"/>
    <cellStyle name="Normal 3 3 5 2 4" xfId="9751"/>
    <cellStyle name="Normal 3 3 5 2 4 2" xfId="9752"/>
    <cellStyle name="Normal 3 3 5 2 4 2 2" xfId="9753"/>
    <cellStyle name="Normal 3 3 5 2 4 2 2 2" xfId="9754"/>
    <cellStyle name="Normal 3 3 5 2 4 2 2 2 2" xfId="39896"/>
    <cellStyle name="Normal 3 3 5 2 4 2 2 3" xfId="39895"/>
    <cellStyle name="Normal 3 3 5 2 4 2 3" xfId="9755"/>
    <cellStyle name="Normal 3 3 5 2 4 2 3 2" xfId="39897"/>
    <cellStyle name="Normal 3 3 5 2 4 2 4" xfId="39894"/>
    <cellStyle name="Normal 3 3 5 2 4 3" xfId="9756"/>
    <cellStyle name="Normal 3 3 5 2 4 3 2" xfId="9757"/>
    <cellStyle name="Normal 3 3 5 2 4 3 2 2" xfId="9758"/>
    <cellStyle name="Normal 3 3 5 2 4 3 2 2 2" xfId="39900"/>
    <cellStyle name="Normal 3 3 5 2 4 3 2 3" xfId="39899"/>
    <cellStyle name="Normal 3 3 5 2 4 3 3" xfId="9759"/>
    <cellStyle name="Normal 3 3 5 2 4 3 3 2" xfId="39901"/>
    <cellStyle name="Normal 3 3 5 2 4 3 4" xfId="39898"/>
    <cellStyle name="Normal 3 3 5 2 4 4" xfId="9760"/>
    <cellStyle name="Normal 3 3 5 2 4 4 2" xfId="9761"/>
    <cellStyle name="Normal 3 3 5 2 4 4 2 2" xfId="9762"/>
    <cellStyle name="Normal 3 3 5 2 4 4 2 2 2" xfId="39904"/>
    <cellStyle name="Normal 3 3 5 2 4 4 2 3" xfId="39903"/>
    <cellStyle name="Normal 3 3 5 2 4 4 3" xfId="9763"/>
    <cellStyle name="Normal 3 3 5 2 4 4 3 2" xfId="39905"/>
    <cellStyle name="Normal 3 3 5 2 4 4 4" xfId="39902"/>
    <cellStyle name="Normal 3 3 5 2 4 5" xfId="9764"/>
    <cellStyle name="Normal 3 3 5 2 4 5 2" xfId="9765"/>
    <cellStyle name="Normal 3 3 5 2 4 5 2 2" xfId="39907"/>
    <cellStyle name="Normal 3 3 5 2 4 5 3" xfId="39906"/>
    <cellStyle name="Normal 3 3 5 2 4 6" xfId="9766"/>
    <cellStyle name="Normal 3 3 5 2 4 6 2" xfId="39908"/>
    <cellStyle name="Normal 3 3 5 2 4 7" xfId="39893"/>
    <cellStyle name="Normal 3 3 5 2 5" xfId="9767"/>
    <cellStyle name="Normal 3 3 5 2 5 2" xfId="9768"/>
    <cellStyle name="Normal 3 3 5 2 5 2 2" xfId="9769"/>
    <cellStyle name="Normal 3 3 5 2 5 2 2 2" xfId="9770"/>
    <cellStyle name="Normal 3 3 5 2 5 2 2 2 2" xfId="39912"/>
    <cellStyle name="Normal 3 3 5 2 5 2 2 3" xfId="39911"/>
    <cellStyle name="Normal 3 3 5 2 5 2 3" xfId="9771"/>
    <cellStyle name="Normal 3 3 5 2 5 2 3 2" xfId="39913"/>
    <cellStyle name="Normal 3 3 5 2 5 2 4" xfId="39910"/>
    <cellStyle name="Normal 3 3 5 2 5 3" xfId="9772"/>
    <cellStyle name="Normal 3 3 5 2 5 3 2" xfId="9773"/>
    <cellStyle name="Normal 3 3 5 2 5 3 2 2" xfId="9774"/>
    <cellStyle name="Normal 3 3 5 2 5 3 2 2 2" xfId="39916"/>
    <cellStyle name="Normal 3 3 5 2 5 3 2 3" xfId="39915"/>
    <cellStyle name="Normal 3 3 5 2 5 3 3" xfId="9775"/>
    <cellStyle name="Normal 3 3 5 2 5 3 3 2" xfId="39917"/>
    <cellStyle name="Normal 3 3 5 2 5 3 4" xfId="39914"/>
    <cellStyle name="Normal 3 3 5 2 5 4" xfId="9776"/>
    <cellStyle name="Normal 3 3 5 2 5 4 2" xfId="9777"/>
    <cellStyle name="Normal 3 3 5 2 5 4 2 2" xfId="39919"/>
    <cellStyle name="Normal 3 3 5 2 5 4 3" xfId="39918"/>
    <cellStyle name="Normal 3 3 5 2 5 5" xfId="9778"/>
    <cellStyle name="Normal 3 3 5 2 5 5 2" xfId="39920"/>
    <cellStyle name="Normal 3 3 5 2 5 6" xfId="39909"/>
    <cellStyle name="Normal 3 3 5 2 6" xfId="9779"/>
    <cellStyle name="Normal 3 3 5 2 6 2" xfId="9780"/>
    <cellStyle name="Normal 3 3 5 2 6 2 2" xfId="9781"/>
    <cellStyle name="Normal 3 3 5 2 6 2 2 2" xfId="39923"/>
    <cellStyle name="Normal 3 3 5 2 6 2 3" xfId="39922"/>
    <cellStyle name="Normal 3 3 5 2 6 3" xfId="9782"/>
    <cellStyle name="Normal 3 3 5 2 6 3 2" xfId="39924"/>
    <cellStyle name="Normal 3 3 5 2 6 4" xfId="39921"/>
    <cellStyle name="Normal 3 3 5 2 7" xfId="9783"/>
    <cellStyle name="Normal 3 3 5 2 7 2" xfId="9784"/>
    <cellStyle name="Normal 3 3 5 2 7 2 2" xfId="9785"/>
    <cellStyle name="Normal 3 3 5 2 7 2 2 2" xfId="39927"/>
    <cellStyle name="Normal 3 3 5 2 7 2 3" xfId="39926"/>
    <cellStyle name="Normal 3 3 5 2 7 3" xfId="9786"/>
    <cellStyle name="Normal 3 3 5 2 7 3 2" xfId="39928"/>
    <cellStyle name="Normal 3 3 5 2 7 4" xfId="39925"/>
    <cellStyle name="Normal 3 3 5 2 8" xfId="9787"/>
    <cellStyle name="Normal 3 3 5 2 8 2" xfId="9788"/>
    <cellStyle name="Normal 3 3 5 2 8 2 2" xfId="9789"/>
    <cellStyle name="Normal 3 3 5 2 8 2 2 2" xfId="39931"/>
    <cellStyle name="Normal 3 3 5 2 8 2 3" xfId="39930"/>
    <cellStyle name="Normal 3 3 5 2 8 3" xfId="9790"/>
    <cellStyle name="Normal 3 3 5 2 8 3 2" xfId="39932"/>
    <cellStyle name="Normal 3 3 5 2 8 4" xfId="39929"/>
    <cellStyle name="Normal 3 3 5 2 9" xfId="9791"/>
    <cellStyle name="Normal 3 3 5 2 9 2" xfId="9792"/>
    <cellStyle name="Normal 3 3 5 2 9 2 2" xfId="9793"/>
    <cellStyle name="Normal 3 3 5 2 9 2 2 2" xfId="39935"/>
    <cellStyle name="Normal 3 3 5 2 9 2 3" xfId="39934"/>
    <cellStyle name="Normal 3 3 5 2 9 3" xfId="9794"/>
    <cellStyle name="Normal 3 3 5 2 9 3 2" xfId="39936"/>
    <cellStyle name="Normal 3 3 5 2 9 4" xfId="39933"/>
    <cellStyle name="Normal 3 3 5 3" xfId="9795"/>
    <cellStyle name="Normal 3 3 5 3 10" xfId="9796"/>
    <cellStyle name="Normal 3 3 5 3 10 2" xfId="9797"/>
    <cellStyle name="Normal 3 3 5 3 10 2 2" xfId="39939"/>
    <cellStyle name="Normal 3 3 5 3 10 3" xfId="39938"/>
    <cellStyle name="Normal 3 3 5 3 11" xfId="9798"/>
    <cellStyle name="Normal 3 3 5 3 11 2" xfId="39940"/>
    <cellStyle name="Normal 3 3 5 3 12" xfId="39937"/>
    <cellStyle name="Normal 3 3 5 3 2" xfId="9799"/>
    <cellStyle name="Normal 3 3 5 3 2 2" xfId="9800"/>
    <cellStyle name="Normal 3 3 5 3 2 2 2" xfId="9801"/>
    <cellStyle name="Normal 3 3 5 3 2 2 2 2" xfId="9802"/>
    <cellStyle name="Normal 3 3 5 3 2 2 2 2 2" xfId="39944"/>
    <cellStyle name="Normal 3 3 5 3 2 2 2 3" xfId="39943"/>
    <cellStyle name="Normal 3 3 5 3 2 2 3" xfId="9803"/>
    <cellStyle name="Normal 3 3 5 3 2 2 3 2" xfId="39945"/>
    <cellStyle name="Normal 3 3 5 3 2 2 4" xfId="39942"/>
    <cellStyle name="Normal 3 3 5 3 2 3" xfId="9804"/>
    <cellStyle name="Normal 3 3 5 3 2 3 2" xfId="9805"/>
    <cellStyle name="Normal 3 3 5 3 2 3 2 2" xfId="9806"/>
    <cellStyle name="Normal 3 3 5 3 2 3 2 2 2" xfId="39948"/>
    <cellStyle name="Normal 3 3 5 3 2 3 2 3" xfId="39947"/>
    <cellStyle name="Normal 3 3 5 3 2 3 3" xfId="9807"/>
    <cellStyle name="Normal 3 3 5 3 2 3 3 2" xfId="39949"/>
    <cellStyle name="Normal 3 3 5 3 2 3 4" xfId="39946"/>
    <cellStyle name="Normal 3 3 5 3 2 4" xfId="9808"/>
    <cellStyle name="Normal 3 3 5 3 2 4 2" xfId="9809"/>
    <cellStyle name="Normal 3 3 5 3 2 4 2 2" xfId="9810"/>
    <cellStyle name="Normal 3 3 5 3 2 4 2 2 2" xfId="39952"/>
    <cellStyle name="Normal 3 3 5 3 2 4 2 3" xfId="39951"/>
    <cellStyle name="Normal 3 3 5 3 2 4 3" xfId="9811"/>
    <cellStyle name="Normal 3 3 5 3 2 4 3 2" xfId="39953"/>
    <cellStyle name="Normal 3 3 5 3 2 4 4" xfId="39950"/>
    <cellStyle name="Normal 3 3 5 3 2 5" xfId="9812"/>
    <cellStyle name="Normal 3 3 5 3 2 5 2" xfId="9813"/>
    <cellStyle name="Normal 3 3 5 3 2 5 2 2" xfId="39955"/>
    <cellStyle name="Normal 3 3 5 3 2 5 3" xfId="39954"/>
    <cellStyle name="Normal 3 3 5 3 2 6" xfId="9814"/>
    <cellStyle name="Normal 3 3 5 3 2 6 2" xfId="39956"/>
    <cellStyle name="Normal 3 3 5 3 2 7" xfId="39941"/>
    <cellStyle name="Normal 3 3 5 3 3" xfId="9815"/>
    <cellStyle name="Normal 3 3 5 3 3 2" xfId="9816"/>
    <cellStyle name="Normal 3 3 5 3 3 2 2" xfId="9817"/>
    <cellStyle name="Normal 3 3 5 3 3 2 2 2" xfId="9818"/>
    <cellStyle name="Normal 3 3 5 3 3 2 2 2 2" xfId="39960"/>
    <cellStyle name="Normal 3 3 5 3 3 2 2 3" xfId="39959"/>
    <cellStyle name="Normal 3 3 5 3 3 2 3" xfId="9819"/>
    <cellStyle name="Normal 3 3 5 3 3 2 3 2" xfId="39961"/>
    <cellStyle name="Normal 3 3 5 3 3 2 4" xfId="39958"/>
    <cellStyle name="Normal 3 3 5 3 3 3" xfId="9820"/>
    <cellStyle name="Normal 3 3 5 3 3 3 2" xfId="9821"/>
    <cellStyle name="Normal 3 3 5 3 3 3 2 2" xfId="9822"/>
    <cellStyle name="Normal 3 3 5 3 3 3 2 2 2" xfId="39964"/>
    <cellStyle name="Normal 3 3 5 3 3 3 2 3" xfId="39963"/>
    <cellStyle name="Normal 3 3 5 3 3 3 3" xfId="9823"/>
    <cellStyle name="Normal 3 3 5 3 3 3 3 2" xfId="39965"/>
    <cellStyle name="Normal 3 3 5 3 3 3 4" xfId="39962"/>
    <cellStyle name="Normal 3 3 5 3 3 4" xfId="9824"/>
    <cellStyle name="Normal 3 3 5 3 3 4 2" xfId="9825"/>
    <cellStyle name="Normal 3 3 5 3 3 4 2 2" xfId="9826"/>
    <cellStyle name="Normal 3 3 5 3 3 4 2 2 2" xfId="39968"/>
    <cellStyle name="Normal 3 3 5 3 3 4 2 3" xfId="39967"/>
    <cellStyle name="Normal 3 3 5 3 3 4 3" xfId="9827"/>
    <cellStyle name="Normal 3 3 5 3 3 4 3 2" xfId="39969"/>
    <cellStyle name="Normal 3 3 5 3 3 4 4" xfId="39966"/>
    <cellStyle name="Normal 3 3 5 3 3 5" xfId="9828"/>
    <cellStyle name="Normal 3 3 5 3 3 5 2" xfId="9829"/>
    <cellStyle name="Normal 3 3 5 3 3 5 2 2" xfId="39971"/>
    <cellStyle name="Normal 3 3 5 3 3 5 3" xfId="39970"/>
    <cellStyle name="Normal 3 3 5 3 3 6" xfId="9830"/>
    <cellStyle name="Normal 3 3 5 3 3 6 2" xfId="39972"/>
    <cellStyle name="Normal 3 3 5 3 3 7" xfId="39957"/>
    <cellStyle name="Normal 3 3 5 3 4" xfId="9831"/>
    <cellStyle name="Normal 3 3 5 3 4 2" xfId="9832"/>
    <cellStyle name="Normal 3 3 5 3 4 2 2" xfId="9833"/>
    <cellStyle name="Normal 3 3 5 3 4 2 2 2" xfId="9834"/>
    <cellStyle name="Normal 3 3 5 3 4 2 2 2 2" xfId="39976"/>
    <cellStyle name="Normal 3 3 5 3 4 2 2 3" xfId="39975"/>
    <cellStyle name="Normal 3 3 5 3 4 2 3" xfId="9835"/>
    <cellStyle name="Normal 3 3 5 3 4 2 3 2" xfId="39977"/>
    <cellStyle name="Normal 3 3 5 3 4 2 4" xfId="39974"/>
    <cellStyle name="Normal 3 3 5 3 4 3" xfId="9836"/>
    <cellStyle name="Normal 3 3 5 3 4 3 2" xfId="9837"/>
    <cellStyle name="Normal 3 3 5 3 4 3 2 2" xfId="9838"/>
    <cellStyle name="Normal 3 3 5 3 4 3 2 2 2" xfId="39980"/>
    <cellStyle name="Normal 3 3 5 3 4 3 2 3" xfId="39979"/>
    <cellStyle name="Normal 3 3 5 3 4 3 3" xfId="9839"/>
    <cellStyle name="Normal 3 3 5 3 4 3 3 2" xfId="39981"/>
    <cellStyle name="Normal 3 3 5 3 4 3 4" xfId="39978"/>
    <cellStyle name="Normal 3 3 5 3 4 4" xfId="9840"/>
    <cellStyle name="Normal 3 3 5 3 4 4 2" xfId="9841"/>
    <cellStyle name="Normal 3 3 5 3 4 4 2 2" xfId="39983"/>
    <cellStyle name="Normal 3 3 5 3 4 4 3" xfId="39982"/>
    <cellStyle name="Normal 3 3 5 3 4 5" xfId="9842"/>
    <cellStyle name="Normal 3 3 5 3 4 5 2" xfId="39984"/>
    <cellStyle name="Normal 3 3 5 3 4 6" xfId="39973"/>
    <cellStyle name="Normal 3 3 5 3 5" xfId="9843"/>
    <cellStyle name="Normal 3 3 5 3 5 2" xfId="9844"/>
    <cellStyle name="Normal 3 3 5 3 5 2 2" xfId="9845"/>
    <cellStyle name="Normal 3 3 5 3 5 2 2 2" xfId="39987"/>
    <cellStyle name="Normal 3 3 5 3 5 2 3" xfId="39986"/>
    <cellStyle name="Normal 3 3 5 3 5 3" xfId="9846"/>
    <cellStyle name="Normal 3 3 5 3 5 3 2" xfId="39988"/>
    <cellStyle name="Normal 3 3 5 3 5 4" xfId="39985"/>
    <cellStyle name="Normal 3 3 5 3 6" xfId="9847"/>
    <cellStyle name="Normal 3 3 5 3 6 2" xfId="9848"/>
    <cellStyle name="Normal 3 3 5 3 6 2 2" xfId="9849"/>
    <cellStyle name="Normal 3 3 5 3 6 2 2 2" xfId="39991"/>
    <cellStyle name="Normal 3 3 5 3 6 2 3" xfId="39990"/>
    <cellStyle name="Normal 3 3 5 3 6 3" xfId="9850"/>
    <cellStyle name="Normal 3 3 5 3 6 3 2" xfId="39992"/>
    <cellStyle name="Normal 3 3 5 3 6 4" xfId="39989"/>
    <cellStyle name="Normal 3 3 5 3 7" xfId="9851"/>
    <cellStyle name="Normal 3 3 5 3 7 2" xfId="9852"/>
    <cellStyle name="Normal 3 3 5 3 7 2 2" xfId="9853"/>
    <cellStyle name="Normal 3 3 5 3 7 2 2 2" xfId="39995"/>
    <cellStyle name="Normal 3 3 5 3 7 2 3" xfId="39994"/>
    <cellStyle name="Normal 3 3 5 3 7 3" xfId="9854"/>
    <cellStyle name="Normal 3 3 5 3 7 3 2" xfId="39996"/>
    <cellStyle name="Normal 3 3 5 3 7 4" xfId="39993"/>
    <cellStyle name="Normal 3 3 5 3 8" xfId="9855"/>
    <cellStyle name="Normal 3 3 5 3 8 2" xfId="9856"/>
    <cellStyle name="Normal 3 3 5 3 8 2 2" xfId="9857"/>
    <cellStyle name="Normal 3 3 5 3 8 2 2 2" xfId="39999"/>
    <cellStyle name="Normal 3 3 5 3 8 2 3" xfId="39998"/>
    <cellStyle name="Normal 3 3 5 3 8 3" xfId="9858"/>
    <cellStyle name="Normal 3 3 5 3 8 3 2" xfId="40000"/>
    <cellStyle name="Normal 3 3 5 3 8 4" xfId="39997"/>
    <cellStyle name="Normal 3 3 5 3 9" xfId="9859"/>
    <cellStyle name="Normal 3 3 5 3 9 2" xfId="9860"/>
    <cellStyle name="Normal 3 3 5 3 9 2 2" xfId="9861"/>
    <cellStyle name="Normal 3 3 5 3 9 2 2 2" xfId="40003"/>
    <cellStyle name="Normal 3 3 5 3 9 2 3" xfId="40002"/>
    <cellStyle name="Normal 3 3 5 3 9 3" xfId="9862"/>
    <cellStyle name="Normal 3 3 5 3 9 3 2" xfId="40004"/>
    <cellStyle name="Normal 3 3 5 3 9 4" xfId="40001"/>
    <cellStyle name="Normal 3 3 5 4" xfId="9863"/>
    <cellStyle name="Normal 3 3 5 4 2" xfId="9864"/>
    <cellStyle name="Normal 3 3 5 4 2 2" xfId="9865"/>
    <cellStyle name="Normal 3 3 5 4 2 2 2" xfId="9866"/>
    <cellStyle name="Normal 3 3 5 4 2 2 2 2" xfId="40008"/>
    <cellStyle name="Normal 3 3 5 4 2 2 3" xfId="40007"/>
    <cellStyle name="Normal 3 3 5 4 2 3" xfId="9867"/>
    <cellStyle name="Normal 3 3 5 4 2 3 2" xfId="40009"/>
    <cellStyle name="Normal 3 3 5 4 2 4" xfId="40006"/>
    <cellStyle name="Normal 3 3 5 4 3" xfId="9868"/>
    <cellStyle name="Normal 3 3 5 4 3 2" xfId="9869"/>
    <cellStyle name="Normal 3 3 5 4 3 2 2" xfId="9870"/>
    <cellStyle name="Normal 3 3 5 4 3 2 2 2" xfId="40012"/>
    <cellStyle name="Normal 3 3 5 4 3 2 3" xfId="40011"/>
    <cellStyle name="Normal 3 3 5 4 3 3" xfId="9871"/>
    <cellStyle name="Normal 3 3 5 4 3 3 2" xfId="40013"/>
    <cellStyle name="Normal 3 3 5 4 3 4" xfId="40010"/>
    <cellStyle name="Normal 3 3 5 4 4" xfId="9872"/>
    <cellStyle name="Normal 3 3 5 4 4 2" xfId="9873"/>
    <cellStyle name="Normal 3 3 5 4 4 2 2" xfId="9874"/>
    <cellStyle name="Normal 3 3 5 4 4 2 2 2" xfId="40016"/>
    <cellStyle name="Normal 3 3 5 4 4 2 3" xfId="40015"/>
    <cellStyle name="Normal 3 3 5 4 4 3" xfId="9875"/>
    <cellStyle name="Normal 3 3 5 4 4 3 2" xfId="40017"/>
    <cellStyle name="Normal 3 3 5 4 4 4" xfId="40014"/>
    <cellStyle name="Normal 3 3 5 4 5" xfId="9876"/>
    <cellStyle name="Normal 3 3 5 4 5 2" xfId="9877"/>
    <cellStyle name="Normal 3 3 5 4 5 2 2" xfId="40019"/>
    <cellStyle name="Normal 3 3 5 4 5 3" xfId="40018"/>
    <cellStyle name="Normal 3 3 5 4 6" xfId="9878"/>
    <cellStyle name="Normal 3 3 5 4 6 2" xfId="40020"/>
    <cellStyle name="Normal 3 3 5 4 7" xfId="40005"/>
    <cellStyle name="Normal 3 3 5 5" xfId="9879"/>
    <cellStyle name="Normal 3 3 5 5 2" xfId="9880"/>
    <cellStyle name="Normal 3 3 5 5 2 2" xfId="9881"/>
    <cellStyle name="Normal 3 3 5 5 2 2 2" xfId="9882"/>
    <cellStyle name="Normal 3 3 5 5 2 2 2 2" xfId="40024"/>
    <cellStyle name="Normal 3 3 5 5 2 2 3" xfId="40023"/>
    <cellStyle name="Normal 3 3 5 5 2 3" xfId="9883"/>
    <cellStyle name="Normal 3 3 5 5 2 3 2" xfId="40025"/>
    <cellStyle name="Normal 3 3 5 5 2 4" xfId="40022"/>
    <cellStyle name="Normal 3 3 5 5 3" xfId="9884"/>
    <cellStyle name="Normal 3 3 5 5 3 2" xfId="9885"/>
    <cellStyle name="Normal 3 3 5 5 3 2 2" xfId="9886"/>
    <cellStyle name="Normal 3 3 5 5 3 2 2 2" xfId="40028"/>
    <cellStyle name="Normal 3 3 5 5 3 2 3" xfId="40027"/>
    <cellStyle name="Normal 3 3 5 5 3 3" xfId="9887"/>
    <cellStyle name="Normal 3 3 5 5 3 3 2" xfId="40029"/>
    <cellStyle name="Normal 3 3 5 5 3 4" xfId="40026"/>
    <cellStyle name="Normal 3 3 5 5 4" xfId="9888"/>
    <cellStyle name="Normal 3 3 5 5 4 2" xfId="9889"/>
    <cellStyle name="Normal 3 3 5 5 4 2 2" xfId="9890"/>
    <cellStyle name="Normal 3 3 5 5 4 2 2 2" xfId="40032"/>
    <cellStyle name="Normal 3 3 5 5 4 2 3" xfId="40031"/>
    <cellStyle name="Normal 3 3 5 5 4 3" xfId="9891"/>
    <cellStyle name="Normal 3 3 5 5 4 3 2" xfId="40033"/>
    <cellStyle name="Normal 3 3 5 5 4 4" xfId="40030"/>
    <cellStyle name="Normal 3 3 5 5 5" xfId="9892"/>
    <cellStyle name="Normal 3 3 5 5 5 2" xfId="9893"/>
    <cellStyle name="Normal 3 3 5 5 5 2 2" xfId="40035"/>
    <cellStyle name="Normal 3 3 5 5 5 3" xfId="40034"/>
    <cellStyle name="Normal 3 3 5 5 6" xfId="9894"/>
    <cellStyle name="Normal 3 3 5 5 6 2" xfId="40036"/>
    <cellStyle name="Normal 3 3 5 5 7" xfId="40021"/>
    <cellStyle name="Normal 3 3 5 6" xfId="9895"/>
    <cellStyle name="Normal 3 3 5 6 2" xfId="9896"/>
    <cellStyle name="Normal 3 3 5 6 2 2" xfId="9897"/>
    <cellStyle name="Normal 3 3 5 6 2 2 2" xfId="9898"/>
    <cellStyle name="Normal 3 3 5 6 2 2 2 2" xfId="40040"/>
    <cellStyle name="Normal 3 3 5 6 2 2 3" xfId="40039"/>
    <cellStyle name="Normal 3 3 5 6 2 3" xfId="9899"/>
    <cellStyle name="Normal 3 3 5 6 2 3 2" xfId="40041"/>
    <cellStyle name="Normal 3 3 5 6 2 4" xfId="40038"/>
    <cellStyle name="Normal 3 3 5 6 3" xfId="9900"/>
    <cellStyle name="Normal 3 3 5 6 3 2" xfId="9901"/>
    <cellStyle name="Normal 3 3 5 6 3 2 2" xfId="9902"/>
    <cellStyle name="Normal 3 3 5 6 3 2 2 2" xfId="40044"/>
    <cellStyle name="Normal 3 3 5 6 3 2 3" xfId="40043"/>
    <cellStyle name="Normal 3 3 5 6 3 3" xfId="9903"/>
    <cellStyle name="Normal 3 3 5 6 3 3 2" xfId="40045"/>
    <cellStyle name="Normal 3 3 5 6 3 4" xfId="40042"/>
    <cellStyle name="Normal 3 3 5 6 4" xfId="9904"/>
    <cellStyle name="Normal 3 3 5 6 4 2" xfId="9905"/>
    <cellStyle name="Normal 3 3 5 6 4 2 2" xfId="40047"/>
    <cellStyle name="Normal 3 3 5 6 4 3" xfId="40046"/>
    <cellStyle name="Normal 3 3 5 6 5" xfId="9906"/>
    <cellStyle name="Normal 3 3 5 6 5 2" xfId="40048"/>
    <cellStyle name="Normal 3 3 5 6 6" xfId="40037"/>
    <cellStyle name="Normal 3 3 5 7" xfId="9907"/>
    <cellStyle name="Normal 3 3 5 7 2" xfId="9908"/>
    <cellStyle name="Normal 3 3 5 7 2 2" xfId="9909"/>
    <cellStyle name="Normal 3 3 5 7 2 2 2" xfId="40051"/>
    <cellStyle name="Normal 3 3 5 7 2 3" xfId="40050"/>
    <cellStyle name="Normal 3 3 5 7 3" xfId="9910"/>
    <cellStyle name="Normal 3 3 5 7 3 2" xfId="40052"/>
    <cellStyle name="Normal 3 3 5 7 4" xfId="40049"/>
    <cellStyle name="Normal 3 3 5 8" xfId="9911"/>
    <cellStyle name="Normal 3 3 5 8 2" xfId="9912"/>
    <cellStyle name="Normal 3 3 5 8 2 2" xfId="9913"/>
    <cellStyle name="Normal 3 3 5 8 2 2 2" xfId="40055"/>
    <cellStyle name="Normal 3 3 5 8 2 3" xfId="40054"/>
    <cellStyle name="Normal 3 3 5 8 3" xfId="9914"/>
    <cellStyle name="Normal 3 3 5 8 3 2" xfId="40056"/>
    <cellStyle name="Normal 3 3 5 8 4" xfId="40053"/>
    <cellStyle name="Normal 3 3 5 9" xfId="9915"/>
    <cellStyle name="Normal 3 3 5 9 2" xfId="9916"/>
    <cellStyle name="Normal 3 3 5 9 2 2" xfId="9917"/>
    <cellStyle name="Normal 3 3 5 9 2 2 2" xfId="40059"/>
    <cellStyle name="Normal 3 3 5 9 2 3" xfId="40058"/>
    <cellStyle name="Normal 3 3 5 9 3" xfId="9918"/>
    <cellStyle name="Normal 3 3 5 9 3 2" xfId="40060"/>
    <cellStyle name="Normal 3 3 5 9 4" xfId="40057"/>
    <cellStyle name="Normal 3 3 6" xfId="9919"/>
    <cellStyle name="Normal 3 3 6 10" xfId="9920"/>
    <cellStyle name="Normal 3 3 6 10 2" xfId="9921"/>
    <cellStyle name="Normal 3 3 6 10 2 2" xfId="9922"/>
    <cellStyle name="Normal 3 3 6 10 2 2 2" xfId="40064"/>
    <cellStyle name="Normal 3 3 6 10 2 3" xfId="40063"/>
    <cellStyle name="Normal 3 3 6 10 3" xfId="9923"/>
    <cellStyle name="Normal 3 3 6 10 3 2" xfId="40065"/>
    <cellStyle name="Normal 3 3 6 10 4" xfId="40062"/>
    <cellStyle name="Normal 3 3 6 11" xfId="9924"/>
    <cellStyle name="Normal 3 3 6 11 2" xfId="9925"/>
    <cellStyle name="Normal 3 3 6 11 2 2" xfId="40067"/>
    <cellStyle name="Normal 3 3 6 11 3" xfId="40066"/>
    <cellStyle name="Normal 3 3 6 12" xfId="9926"/>
    <cellStyle name="Normal 3 3 6 12 2" xfId="40068"/>
    <cellStyle name="Normal 3 3 6 13" xfId="9927"/>
    <cellStyle name="Normal 3 3 6 13 2" xfId="40069"/>
    <cellStyle name="Normal 3 3 6 14" xfId="40061"/>
    <cellStyle name="Normal 3 3 6 2" xfId="9928"/>
    <cellStyle name="Normal 3 3 6 2 10" xfId="9929"/>
    <cellStyle name="Normal 3 3 6 2 10 2" xfId="9930"/>
    <cellStyle name="Normal 3 3 6 2 10 2 2" xfId="40072"/>
    <cellStyle name="Normal 3 3 6 2 10 3" xfId="40071"/>
    <cellStyle name="Normal 3 3 6 2 11" xfId="9931"/>
    <cellStyle name="Normal 3 3 6 2 11 2" xfId="40073"/>
    <cellStyle name="Normal 3 3 6 2 12" xfId="40070"/>
    <cellStyle name="Normal 3 3 6 2 2" xfId="9932"/>
    <cellStyle name="Normal 3 3 6 2 2 2" xfId="9933"/>
    <cellStyle name="Normal 3 3 6 2 2 2 2" xfId="9934"/>
    <cellStyle name="Normal 3 3 6 2 2 2 2 2" xfId="9935"/>
    <cellStyle name="Normal 3 3 6 2 2 2 2 2 2" xfId="40077"/>
    <cellStyle name="Normal 3 3 6 2 2 2 2 3" xfId="40076"/>
    <cellStyle name="Normal 3 3 6 2 2 2 3" xfId="9936"/>
    <cellStyle name="Normal 3 3 6 2 2 2 3 2" xfId="40078"/>
    <cellStyle name="Normal 3 3 6 2 2 2 4" xfId="40075"/>
    <cellStyle name="Normal 3 3 6 2 2 3" xfId="9937"/>
    <cellStyle name="Normal 3 3 6 2 2 3 2" xfId="9938"/>
    <cellStyle name="Normal 3 3 6 2 2 3 2 2" xfId="9939"/>
    <cellStyle name="Normal 3 3 6 2 2 3 2 2 2" xfId="40081"/>
    <cellStyle name="Normal 3 3 6 2 2 3 2 3" xfId="40080"/>
    <cellStyle name="Normal 3 3 6 2 2 3 3" xfId="9940"/>
    <cellStyle name="Normal 3 3 6 2 2 3 3 2" xfId="40082"/>
    <cellStyle name="Normal 3 3 6 2 2 3 4" xfId="40079"/>
    <cellStyle name="Normal 3 3 6 2 2 4" xfId="9941"/>
    <cellStyle name="Normal 3 3 6 2 2 4 2" xfId="9942"/>
    <cellStyle name="Normal 3 3 6 2 2 4 2 2" xfId="9943"/>
    <cellStyle name="Normal 3 3 6 2 2 4 2 2 2" xfId="40085"/>
    <cellStyle name="Normal 3 3 6 2 2 4 2 3" xfId="40084"/>
    <cellStyle name="Normal 3 3 6 2 2 4 3" xfId="9944"/>
    <cellStyle name="Normal 3 3 6 2 2 4 3 2" xfId="40086"/>
    <cellStyle name="Normal 3 3 6 2 2 4 4" xfId="40083"/>
    <cellStyle name="Normal 3 3 6 2 2 5" xfId="9945"/>
    <cellStyle name="Normal 3 3 6 2 2 5 2" xfId="9946"/>
    <cellStyle name="Normal 3 3 6 2 2 5 2 2" xfId="40088"/>
    <cellStyle name="Normal 3 3 6 2 2 5 3" xfId="40087"/>
    <cellStyle name="Normal 3 3 6 2 2 6" xfId="9947"/>
    <cellStyle name="Normal 3 3 6 2 2 6 2" xfId="40089"/>
    <cellStyle name="Normal 3 3 6 2 2 7" xfId="40074"/>
    <cellStyle name="Normal 3 3 6 2 3" xfId="9948"/>
    <cellStyle name="Normal 3 3 6 2 3 2" xfId="9949"/>
    <cellStyle name="Normal 3 3 6 2 3 2 2" xfId="9950"/>
    <cellStyle name="Normal 3 3 6 2 3 2 2 2" xfId="9951"/>
    <cellStyle name="Normal 3 3 6 2 3 2 2 2 2" xfId="40093"/>
    <cellStyle name="Normal 3 3 6 2 3 2 2 3" xfId="40092"/>
    <cellStyle name="Normal 3 3 6 2 3 2 3" xfId="9952"/>
    <cellStyle name="Normal 3 3 6 2 3 2 3 2" xfId="40094"/>
    <cellStyle name="Normal 3 3 6 2 3 2 4" xfId="40091"/>
    <cellStyle name="Normal 3 3 6 2 3 3" xfId="9953"/>
    <cellStyle name="Normal 3 3 6 2 3 3 2" xfId="9954"/>
    <cellStyle name="Normal 3 3 6 2 3 3 2 2" xfId="9955"/>
    <cellStyle name="Normal 3 3 6 2 3 3 2 2 2" xfId="40097"/>
    <cellStyle name="Normal 3 3 6 2 3 3 2 3" xfId="40096"/>
    <cellStyle name="Normal 3 3 6 2 3 3 3" xfId="9956"/>
    <cellStyle name="Normal 3 3 6 2 3 3 3 2" xfId="40098"/>
    <cellStyle name="Normal 3 3 6 2 3 3 4" xfId="40095"/>
    <cellStyle name="Normal 3 3 6 2 3 4" xfId="9957"/>
    <cellStyle name="Normal 3 3 6 2 3 4 2" xfId="9958"/>
    <cellStyle name="Normal 3 3 6 2 3 4 2 2" xfId="9959"/>
    <cellStyle name="Normal 3 3 6 2 3 4 2 2 2" xfId="40101"/>
    <cellStyle name="Normal 3 3 6 2 3 4 2 3" xfId="40100"/>
    <cellStyle name="Normal 3 3 6 2 3 4 3" xfId="9960"/>
    <cellStyle name="Normal 3 3 6 2 3 4 3 2" xfId="40102"/>
    <cellStyle name="Normal 3 3 6 2 3 4 4" xfId="40099"/>
    <cellStyle name="Normal 3 3 6 2 3 5" xfId="9961"/>
    <cellStyle name="Normal 3 3 6 2 3 5 2" xfId="9962"/>
    <cellStyle name="Normal 3 3 6 2 3 5 2 2" xfId="40104"/>
    <cellStyle name="Normal 3 3 6 2 3 5 3" xfId="40103"/>
    <cellStyle name="Normal 3 3 6 2 3 6" xfId="9963"/>
    <cellStyle name="Normal 3 3 6 2 3 6 2" xfId="40105"/>
    <cellStyle name="Normal 3 3 6 2 3 7" xfId="40090"/>
    <cellStyle name="Normal 3 3 6 2 4" xfId="9964"/>
    <cellStyle name="Normal 3 3 6 2 4 2" xfId="9965"/>
    <cellStyle name="Normal 3 3 6 2 4 2 2" xfId="9966"/>
    <cellStyle name="Normal 3 3 6 2 4 2 2 2" xfId="9967"/>
    <cellStyle name="Normal 3 3 6 2 4 2 2 2 2" xfId="40109"/>
    <cellStyle name="Normal 3 3 6 2 4 2 2 3" xfId="40108"/>
    <cellStyle name="Normal 3 3 6 2 4 2 3" xfId="9968"/>
    <cellStyle name="Normal 3 3 6 2 4 2 3 2" xfId="40110"/>
    <cellStyle name="Normal 3 3 6 2 4 2 4" xfId="40107"/>
    <cellStyle name="Normal 3 3 6 2 4 3" xfId="9969"/>
    <cellStyle name="Normal 3 3 6 2 4 3 2" xfId="9970"/>
    <cellStyle name="Normal 3 3 6 2 4 3 2 2" xfId="9971"/>
    <cellStyle name="Normal 3 3 6 2 4 3 2 2 2" xfId="40113"/>
    <cellStyle name="Normal 3 3 6 2 4 3 2 3" xfId="40112"/>
    <cellStyle name="Normal 3 3 6 2 4 3 3" xfId="9972"/>
    <cellStyle name="Normal 3 3 6 2 4 3 3 2" xfId="40114"/>
    <cellStyle name="Normal 3 3 6 2 4 3 4" xfId="40111"/>
    <cellStyle name="Normal 3 3 6 2 4 4" xfId="9973"/>
    <cellStyle name="Normal 3 3 6 2 4 4 2" xfId="9974"/>
    <cellStyle name="Normal 3 3 6 2 4 4 2 2" xfId="40116"/>
    <cellStyle name="Normal 3 3 6 2 4 4 3" xfId="40115"/>
    <cellStyle name="Normal 3 3 6 2 4 5" xfId="9975"/>
    <cellStyle name="Normal 3 3 6 2 4 5 2" xfId="40117"/>
    <cellStyle name="Normal 3 3 6 2 4 6" xfId="40106"/>
    <cellStyle name="Normal 3 3 6 2 5" xfId="9976"/>
    <cellStyle name="Normal 3 3 6 2 5 2" xfId="9977"/>
    <cellStyle name="Normal 3 3 6 2 5 2 2" xfId="9978"/>
    <cellStyle name="Normal 3 3 6 2 5 2 2 2" xfId="40120"/>
    <cellStyle name="Normal 3 3 6 2 5 2 3" xfId="40119"/>
    <cellStyle name="Normal 3 3 6 2 5 3" xfId="9979"/>
    <cellStyle name="Normal 3 3 6 2 5 3 2" xfId="40121"/>
    <cellStyle name="Normal 3 3 6 2 5 4" xfId="40118"/>
    <cellStyle name="Normal 3 3 6 2 6" xfId="9980"/>
    <cellStyle name="Normal 3 3 6 2 6 2" xfId="9981"/>
    <cellStyle name="Normal 3 3 6 2 6 2 2" xfId="9982"/>
    <cellStyle name="Normal 3 3 6 2 6 2 2 2" xfId="40124"/>
    <cellStyle name="Normal 3 3 6 2 6 2 3" xfId="40123"/>
    <cellStyle name="Normal 3 3 6 2 6 3" xfId="9983"/>
    <cellStyle name="Normal 3 3 6 2 6 3 2" xfId="40125"/>
    <cellStyle name="Normal 3 3 6 2 6 4" xfId="40122"/>
    <cellStyle name="Normal 3 3 6 2 7" xfId="9984"/>
    <cellStyle name="Normal 3 3 6 2 7 2" xfId="9985"/>
    <cellStyle name="Normal 3 3 6 2 7 2 2" xfId="9986"/>
    <cellStyle name="Normal 3 3 6 2 7 2 2 2" xfId="40128"/>
    <cellStyle name="Normal 3 3 6 2 7 2 3" xfId="40127"/>
    <cellStyle name="Normal 3 3 6 2 7 3" xfId="9987"/>
    <cellStyle name="Normal 3 3 6 2 7 3 2" xfId="40129"/>
    <cellStyle name="Normal 3 3 6 2 7 4" xfId="40126"/>
    <cellStyle name="Normal 3 3 6 2 8" xfId="9988"/>
    <cellStyle name="Normal 3 3 6 2 8 2" xfId="9989"/>
    <cellStyle name="Normal 3 3 6 2 8 2 2" xfId="9990"/>
    <cellStyle name="Normal 3 3 6 2 8 2 2 2" xfId="40132"/>
    <cellStyle name="Normal 3 3 6 2 8 2 3" xfId="40131"/>
    <cellStyle name="Normal 3 3 6 2 8 3" xfId="9991"/>
    <cellStyle name="Normal 3 3 6 2 8 3 2" xfId="40133"/>
    <cellStyle name="Normal 3 3 6 2 8 4" xfId="40130"/>
    <cellStyle name="Normal 3 3 6 2 9" xfId="9992"/>
    <cellStyle name="Normal 3 3 6 2 9 2" xfId="9993"/>
    <cellStyle name="Normal 3 3 6 2 9 2 2" xfId="9994"/>
    <cellStyle name="Normal 3 3 6 2 9 2 2 2" xfId="40136"/>
    <cellStyle name="Normal 3 3 6 2 9 2 3" xfId="40135"/>
    <cellStyle name="Normal 3 3 6 2 9 3" xfId="9995"/>
    <cellStyle name="Normal 3 3 6 2 9 3 2" xfId="40137"/>
    <cellStyle name="Normal 3 3 6 2 9 4" xfId="40134"/>
    <cellStyle name="Normal 3 3 6 3" xfId="9996"/>
    <cellStyle name="Normal 3 3 6 3 2" xfId="9997"/>
    <cellStyle name="Normal 3 3 6 3 2 2" xfId="9998"/>
    <cellStyle name="Normal 3 3 6 3 2 2 2" xfId="9999"/>
    <cellStyle name="Normal 3 3 6 3 2 2 2 2" xfId="40141"/>
    <cellStyle name="Normal 3 3 6 3 2 2 3" xfId="40140"/>
    <cellStyle name="Normal 3 3 6 3 2 3" xfId="10000"/>
    <cellStyle name="Normal 3 3 6 3 2 3 2" xfId="40142"/>
    <cellStyle name="Normal 3 3 6 3 2 4" xfId="40139"/>
    <cellStyle name="Normal 3 3 6 3 3" xfId="10001"/>
    <cellStyle name="Normal 3 3 6 3 3 2" xfId="10002"/>
    <cellStyle name="Normal 3 3 6 3 3 2 2" xfId="10003"/>
    <cellStyle name="Normal 3 3 6 3 3 2 2 2" xfId="40145"/>
    <cellStyle name="Normal 3 3 6 3 3 2 3" xfId="40144"/>
    <cellStyle name="Normal 3 3 6 3 3 3" xfId="10004"/>
    <cellStyle name="Normal 3 3 6 3 3 3 2" xfId="40146"/>
    <cellStyle name="Normal 3 3 6 3 3 4" xfId="40143"/>
    <cellStyle name="Normal 3 3 6 3 4" xfId="10005"/>
    <cellStyle name="Normal 3 3 6 3 4 2" xfId="10006"/>
    <cellStyle name="Normal 3 3 6 3 4 2 2" xfId="10007"/>
    <cellStyle name="Normal 3 3 6 3 4 2 2 2" xfId="40149"/>
    <cellStyle name="Normal 3 3 6 3 4 2 3" xfId="40148"/>
    <cellStyle name="Normal 3 3 6 3 4 3" xfId="10008"/>
    <cellStyle name="Normal 3 3 6 3 4 3 2" xfId="40150"/>
    <cellStyle name="Normal 3 3 6 3 4 4" xfId="40147"/>
    <cellStyle name="Normal 3 3 6 3 5" xfId="10009"/>
    <cellStyle name="Normal 3 3 6 3 5 2" xfId="10010"/>
    <cellStyle name="Normal 3 3 6 3 5 2 2" xfId="40152"/>
    <cellStyle name="Normal 3 3 6 3 5 3" xfId="40151"/>
    <cellStyle name="Normal 3 3 6 3 6" xfId="10011"/>
    <cellStyle name="Normal 3 3 6 3 6 2" xfId="40153"/>
    <cellStyle name="Normal 3 3 6 3 7" xfId="40138"/>
    <cellStyle name="Normal 3 3 6 4" xfId="10012"/>
    <cellStyle name="Normal 3 3 6 4 2" xfId="10013"/>
    <cellStyle name="Normal 3 3 6 4 2 2" xfId="10014"/>
    <cellStyle name="Normal 3 3 6 4 2 2 2" xfId="10015"/>
    <cellStyle name="Normal 3 3 6 4 2 2 2 2" xfId="40157"/>
    <cellStyle name="Normal 3 3 6 4 2 2 3" xfId="40156"/>
    <cellStyle name="Normal 3 3 6 4 2 3" xfId="10016"/>
    <cellStyle name="Normal 3 3 6 4 2 3 2" xfId="40158"/>
    <cellStyle name="Normal 3 3 6 4 2 4" xfId="40155"/>
    <cellStyle name="Normal 3 3 6 4 3" xfId="10017"/>
    <cellStyle name="Normal 3 3 6 4 3 2" xfId="10018"/>
    <cellStyle name="Normal 3 3 6 4 3 2 2" xfId="10019"/>
    <cellStyle name="Normal 3 3 6 4 3 2 2 2" xfId="40161"/>
    <cellStyle name="Normal 3 3 6 4 3 2 3" xfId="40160"/>
    <cellStyle name="Normal 3 3 6 4 3 3" xfId="10020"/>
    <cellStyle name="Normal 3 3 6 4 3 3 2" xfId="40162"/>
    <cellStyle name="Normal 3 3 6 4 3 4" xfId="40159"/>
    <cellStyle name="Normal 3 3 6 4 4" xfId="10021"/>
    <cellStyle name="Normal 3 3 6 4 4 2" xfId="10022"/>
    <cellStyle name="Normal 3 3 6 4 4 2 2" xfId="10023"/>
    <cellStyle name="Normal 3 3 6 4 4 2 2 2" xfId="40165"/>
    <cellStyle name="Normal 3 3 6 4 4 2 3" xfId="40164"/>
    <cellStyle name="Normal 3 3 6 4 4 3" xfId="10024"/>
    <cellStyle name="Normal 3 3 6 4 4 3 2" xfId="40166"/>
    <cellStyle name="Normal 3 3 6 4 4 4" xfId="40163"/>
    <cellStyle name="Normal 3 3 6 4 5" xfId="10025"/>
    <cellStyle name="Normal 3 3 6 4 5 2" xfId="10026"/>
    <cellStyle name="Normal 3 3 6 4 5 2 2" xfId="40168"/>
    <cellStyle name="Normal 3 3 6 4 5 3" xfId="40167"/>
    <cellStyle name="Normal 3 3 6 4 6" xfId="10027"/>
    <cellStyle name="Normal 3 3 6 4 6 2" xfId="40169"/>
    <cellStyle name="Normal 3 3 6 4 7" xfId="40154"/>
    <cellStyle name="Normal 3 3 6 5" xfId="10028"/>
    <cellStyle name="Normal 3 3 6 5 2" xfId="10029"/>
    <cellStyle name="Normal 3 3 6 5 2 2" xfId="10030"/>
    <cellStyle name="Normal 3 3 6 5 2 2 2" xfId="10031"/>
    <cellStyle name="Normal 3 3 6 5 2 2 2 2" xfId="40173"/>
    <cellStyle name="Normal 3 3 6 5 2 2 3" xfId="40172"/>
    <cellStyle name="Normal 3 3 6 5 2 3" xfId="10032"/>
    <cellStyle name="Normal 3 3 6 5 2 3 2" xfId="40174"/>
    <cellStyle name="Normal 3 3 6 5 2 4" xfId="40171"/>
    <cellStyle name="Normal 3 3 6 5 3" xfId="10033"/>
    <cellStyle name="Normal 3 3 6 5 3 2" xfId="10034"/>
    <cellStyle name="Normal 3 3 6 5 3 2 2" xfId="10035"/>
    <cellStyle name="Normal 3 3 6 5 3 2 2 2" xfId="40177"/>
    <cellStyle name="Normal 3 3 6 5 3 2 3" xfId="40176"/>
    <cellStyle name="Normal 3 3 6 5 3 3" xfId="10036"/>
    <cellStyle name="Normal 3 3 6 5 3 3 2" xfId="40178"/>
    <cellStyle name="Normal 3 3 6 5 3 4" xfId="40175"/>
    <cellStyle name="Normal 3 3 6 5 4" xfId="10037"/>
    <cellStyle name="Normal 3 3 6 5 4 2" xfId="10038"/>
    <cellStyle name="Normal 3 3 6 5 4 2 2" xfId="40180"/>
    <cellStyle name="Normal 3 3 6 5 4 3" xfId="40179"/>
    <cellStyle name="Normal 3 3 6 5 5" xfId="10039"/>
    <cellStyle name="Normal 3 3 6 5 5 2" xfId="40181"/>
    <cellStyle name="Normal 3 3 6 5 6" xfId="40170"/>
    <cellStyle name="Normal 3 3 6 6" xfId="10040"/>
    <cellStyle name="Normal 3 3 6 6 2" xfId="10041"/>
    <cellStyle name="Normal 3 3 6 6 2 2" xfId="10042"/>
    <cellStyle name="Normal 3 3 6 6 2 2 2" xfId="40184"/>
    <cellStyle name="Normal 3 3 6 6 2 3" xfId="40183"/>
    <cellStyle name="Normal 3 3 6 6 3" xfId="10043"/>
    <cellStyle name="Normal 3 3 6 6 3 2" xfId="40185"/>
    <cellStyle name="Normal 3 3 6 6 4" xfId="40182"/>
    <cellStyle name="Normal 3 3 6 7" xfId="10044"/>
    <cellStyle name="Normal 3 3 6 7 2" xfId="10045"/>
    <cellStyle name="Normal 3 3 6 7 2 2" xfId="10046"/>
    <cellStyle name="Normal 3 3 6 7 2 2 2" xfId="40188"/>
    <cellStyle name="Normal 3 3 6 7 2 3" xfId="40187"/>
    <cellStyle name="Normal 3 3 6 7 3" xfId="10047"/>
    <cellStyle name="Normal 3 3 6 7 3 2" xfId="40189"/>
    <cellStyle name="Normal 3 3 6 7 4" xfId="40186"/>
    <cellStyle name="Normal 3 3 6 8" xfId="10048"/>
    <cellStyle name="Normal 3 3 6 8 2" xfId="10049"/>
    <cellStyle name="Normal 3 3 6 8 2 2" xfId="10050"/>
    <cellStyle name="Normal 3 3 6 8 2 2 2" xfId="40192"/>
    <cellStyle name="Normal 3 3 6 8 2 3" xfId="40191"/>
    <cellStyle name="Normal 3 3 6 8 3" xfId="10051"/>
    <cellStyle name="Normal 3 3 6 8 3 2" xfId="40193"/>
    <cellStyle name="Normal 3 3 6 8 4" xfId="40190"/>
    <cellStyle name="Normal 3 3 6 9" xfId="10052"/>
    <cellStyle name="Normal 3 3 6 9 2" xfId="10053"/>
    <cellStyle name="Normal 3 3 6 9 2 2" xfId="10054"/>
    <cellStyle name="Normal 3 3 6 9 2 2 2" xfId="40196"/>
    <cellStyle name="Normal 3 3 6 9 2 3" xfId="40195"/>
    <cellStyle name="Normal 3 3 6 9 3" xfId="10055"/>
    <cellStyle name="Normal 3 3 6 9 3 2" xfId="40197"/>
    <cellStyle name="Normal 3 3 6 9 4" xfId="40194"/>
    <cellStyle name="Normal 3 3 7" xfId="10056"/>
    <cellStyle name="Normal 3 3 7 10" xfId="10057"/>
    <cellStyle name="Normal 3 3 7 10 2" xfId="10058"/>
    <cellStyle name="Normal 3 3 7 10 2 2" xfId="40200"/>
    <cellStyle name="Normal 3 3 7 10 3" xfId="40199"/>
    <cellStyle name="Normal 3 3 7 11" xfId="10059"/>
    <cellStyle name="Normal 3 3 7 11 2" xfId="40201"/>
    <cellStyle name="Normal 3 3 7 12" xfId="40198"/>
    <cellStyle name="Normal 3 3 7 2" xfId="10060"/>
    <cellStyle name="Normal 3 3 7 2 2" xfId="10061"/>
    <cellStyle name="Normal 3 3 7 2 2 2" xfId="10062"/>
    <cellStyle name="Normal 3 3 7 2 2 2 2" xfId="10063"/>
    <cellStyle name="Normal 3 3 7 2 2 2 2 2" xfId="40205"/>
    <cellStyle name="Normal 3 3 7 2 2 2 3" xfId="40204"/>
    <cellStyle name="Normal 3 3 7 2 2 3" xfId="10064"/>
    <cellStyle name="Normal 3 3 7 2 2 3 2" xfId="40206"/>
    <cellStyle name="Normal 3 3 7 2 2 4" xfId="40203"/>
    <cellStyle name="Normal 3 3 7 2 3" xfId="10065"/>
    <cellStyle name="Normal 3 3 7 2 3 2" xfId="10066"/>
    <cellStyle name="Normal 3 3 7 2 3 2 2" xfId="10067"/>
    <cellStyle name="Normal 3 3 7 2 3 2 2 2" xfId="40209"/>
    <cellStyle name="Normal 3 3 7 2 3 2 3" xfId="40208"/>
    <cellStyle name="Normal 3 3 7 2 3 3" xfId="10068"/>
    <cellStyle name="Normal 3 3 7 2 3 3 2" xfId="40210"/>
    <cellStyle name="Normal 3 3 7 2 3 4" xfId="40207"/>
    <cellStyle name="Normal 3 3 7 2 4" xfId="10069"/>
    <cellStyle name="Normal 3 3 7 2 4 2" xfId="10070"/>
    <cellStyle name="Normal 3 3 7 2 4 2 2" xfId="10071"/>
    <cellStyle name="Normal 3 3 7 2 4 2 2 2" xfId="40213"/>
    <cellStyle name="Normal 3 3 7 2 4 2 3" xfId="40212"/>
    <cellStyle name="Normal 3 3 7 2 4 3" xfId="10072"/>
    <cellStyle name="Normal 3 3 7 2 4 3 2" xfId="40214"/>
    <cellStyle name="Normal 3 3 7 2 4 4" xfId="40211"/>
    <cellStyle name="Normal 3 3 7 2 5" xfId="10073"/>
    <cellStyle name="Normal 3 3 7 2 5 2" xfId="10074"/>
    <cellStyle name="Normal 3 3 7 2 5 2 2" xfId="40216"/>
    <cellStyle name="Normal 3 3 7 2 5 3" xfId="40215"/>
    <cellStyle name="Normal 3 3 7 2 6" xfId="10075"/>
    <cellStyle name="Normal 3 3 7 2 6 2" xfId="40217"/>
    <cellStyle name="Normal 3 3 7 2 7" xfId="40202"/>
    <cellStyle name="Normal 3 3 7 3" xfId="10076"/>
    <cellStyle name="Normal 3 3 7 3 2" xfId="10077"/>
    <cellStyle name="Normal 3 3 7 3 2 2" xfId="10078"/>
    <cellStyle name="Normal 3 3 7 3 2 2 2" xfId="10079"/>
    <cellStyle name="Normal 3 3 7 3 2 2 2 2" xfId="40221"/>
    <cellStyle name="Normal 3 3 7 3 2 2 3" xfId="40220"/>
    <cellStyle name="Normal 3 3 7 3 2 3" xfId="10080"/>
    <cellStyle name="Normal 3 3 7 3 2 3 2" xfId="40222"/>
    <cellStyle name="Normal 3 3 7 3 2 4" xfId="40219"/>
    <cellStyle name="Normal 3 3 7 3 3" xfId="10081"/>
    <cellStyle name="Normal 3 3 7 3 3 2" xfId="10082"/>
    <cellStyle name="Normal 3 3 7 3 3 2 2" xfId="10083"/>
    <cellStyle name="Normal 3 3 7 3 3 2 2 2" xfId="40225"/>
    <cellStyle name="Normal 3 3 7 3 3 2 3" xfId="40224"/>
    <cellStyle name="Normal 3 3 7 3 3 3" xfId="10084"/>
    <cellStyle name="Normal 3 3 7 3 3 3 2" xfId="40226"/>
    <cellStyle name="Normal 3 3 7 3 3 4" xfId="40223"/>
    <cellStyle name="Normal 3 3 7 3 4" xfId="10085"/>
    <cellStyle name="Normal 3 3 7 3 4 2" xfId="10086"/>
    <cellStyle name="Normal 3 3 7 3 4 2 2" xfId="10087"/>
    <cellStyle name="Normal 3 3 7 3 4 2 2 2" xfId="40229"/>
    <cellStyle name="Normal 3 3 7 3 4 2 3" xfId="40228"/>
    <cellStyle name="Normal 3 3 7 3 4 3" xfId="10088"/>
    <cellStyle name="Normal 3 3 7 3 4 3 2" xfId="40230"/>
    <cellStyle name="Normal 3 3 7 3 4 4" xfId="40227"/>
    <cellStyle name="Normal 3 3 7 3 5" xfId="10089"/>
    <cellStyle name="Normal 3 3 7 3 5 2" xfId="10090"/>
    <cellStyle name="Normal 3 3 7 3 5 2 2" xfId="40232"/>
    <cellStyle name="Normal 3 3 7 3 5 3" xfId="40231"/>
    <cellStyle name="Normal 3 3 7 3 6" xfId="10091"/>
    <cellStyle name="Normal 3 3 7 3 6 2" xfId="40233"/>
    <cellStyle name="Normal 3 3 7 3 7" xfId="40218"/>
    <cellStyle name="Normal 3 3 7 4" xfId="10092"/>
    <cellStyle name="Normal 3 3 7 4 2" xfId="10093"/>
    <cellStyle name="Normal 3 3 7 4 2 2" xfId="10094"/>
    <cellStyle name="Normal 3 3 7 4 2 2 2" xfId="10095"/>
    <cellStyle name="Normal 3 3 7 4 2 2 2 2" xfId="40237"/>
    <cellStyle name="Normal 3 3 7 4 2 2 3" xfId="40236"/>
    <cellStyle name="Normal 3 3 7 4 2 3" xfId="10096"/>
    <cellStyle name="Normal 3 3 7 4 2 3 2" xfId="40238"/>
    <cellStyle name="Normal 3 3 7 4 2 4" xfId="40235"/>
    <cellStyle name="Normal 3 3 7 4 3" xfId="10097"/>
    <cellStyle name="Normal 3 3 7 4 3 2" xfId="10098"/>
    <cellStyle name="Normal 3 3 7 4 3 2 2" xfId="10099"/>
    <cellStyle name="Normal 3 3 7 4 3 2 2 2" xfId="40241"/>
    <cellStyle name="Normal 3 3 7 4 3 2 3" xfId="40240"/>
    <cellStyle name="Normal 3 3 7 4 3 3" xfId="10100"/>
    <cellStyle name="Normal 3 3 7 4 3 3 2" xfId="40242"/>
    <cellStyle name="Normal 3 3 7 4 3 4" xfId="40239"/>
    <cellStyle name="Normal 3 3 7 4 4" xfId="10101"/>
    <cellStyle name="Normal 3 3 7 4 4 2" xfId="10102"/>
    <cellStyle name="Normal 3 3 7 4 4 2 2" xfId="40244"/>
    <cellStyle name="Normal 3 3 7 4 4 3" xfId="40243"/>
    <cellStyle name="Normal 3 3 7 4 5" xfId="10103"/>
    <cellStyle name="Normal 3 3 7 4 5 2" xfId="40245"/>
    <cellStyle name="Normal 3 3 7 4 6" xfId="40234"/>
    <cellStyle name="Normal 3 3 7 5" xfId="10104"/>
    <cellStyle name="Normal 3 3 7 5 2" xfId="10105"/>
    <cellStyle name="Normal 3 3 7 5 2 2" xfId="10106"/>
    <cellStyle name="Normal 3 3 7 5 2 2 2" xfId="40248"/>
    <cellStyle name="Normal 3 3 7 5 2 3" xfId="40247"/>
    <cellStyle name="Normal 3 3 7 5 3" xfId="10107"/>
    <cellStyle name="Normal 3 3 7 5 3 2" xfId="40249"/>
    <cellStyle name="Normal 3 3 7 5 4" xfId="40246"/>
    <cellStyle name="Normal 3 3 7 6" xfId="10108"/>
    <cellStyle name="Normal 3 3 7 6 2" xfId="10109"/>
    <cellStyle name="Normal 3 3 7 6 2 2" xfId="10110"/>
    <cellStyle name="Normal 3 3 7 6 2 2 2" xfId="40252"/>
    <cellStyle name="Normal 3 3 7 6 2 3" xfId="40251"/>
    <cellStyle name="Normal 3 3 7 6 3" xfId="10111"/>
    <cellStyle name="Normal 3 3 7 6 3 2" xfId="40253"/>
    <cellStyle name="Normal 3 3 7 6 4" xfId="40250"/>
    <cellStyle name="Normal 3 3 7 7" xfId="10112"/>
    <cellStyle name="Normal 3 3 7 7 2" xfId="10113"/>
    <cellStyle name="Normal 3 3 7 7 2 2" xfId="10114"/>
    <cellStyle name="Normal 3 3 7 7 2 2 2" xfId="40256"/>
    <cellStyle name="Normal 3 3 7 7 2 3" xfId="40255"/>
    <cellStyle name="Normal 3 3 7 7 3" xfId="10115"/>
    <cellStyle name="Normal 3 3 7 7 3 2" xfId="40257"/>
    <cellStyle name="Normal 3 3 7 7 4" xfId="40254"/>
    <cellStyle name="Normal 3 3 7 8" xfId="10116"/>
    <cellStyle name="Normal 3 3 7 8 2" xfId="10117"/>
    <cellStyle name="Normal 3 3 7 8 2 2" xfId="10118"/>
    <cellStyle name="Normal 3 3 7 8 2 2 2" xfId="40260"/>
    <cellStyle name="Normal 3 3 7 8 2 3" xfId="40259"/>
    <cellStyle name="Normal 3 3 7 8 3" xfId="10119"/>
    <cellStyle name="Normal 3 3 7 8 3 2" xfId="40261"/>
    <cellStyle name="Normal 3 3 7 8 4" xfId="40258"/>
    <cellStyle name="Normal 3 3 7 9" xfId="10120"/>
    <cellStyle name="Normal 3 3 7 9 2" xfId="10121"/>
    <cellStyle name="Normal 3 3 7 9 2 2" xfId="10122"/>
    <cellStyle name="Normal 3 3 7 9 2 2 2" xfId="40264"/>
    <cellStyle name="Normal 3 3 7 9 2 3" xfId="40263"/>
    <cellStyle name="Normal 3 3 7 9 3" xfId="10123"/>
    <cellStyle name="Normal 3 3 7 9 3 2" xfId="40265"/>
    <cellStyle name="Normal 3 3 7 9 4" xfId="40262"/>
    <cellStyle name="Normal 3 3 8" xfId="10124"/>
    <cellStyle name="Normal 3 3 8 2" xfId="10125"/>
    <cellStyle name="Normal 3 3 8 2 2" xfId="10126"/>
    <cellStyle name="Normal 3 3 8 2 2 2" xfId="10127"/>
    <cellStyle name="Normal 3 3 8 2 2 2 2" xfId="40269"/>
    <cellStyle name="Normal 3 3 8 2 2 3" xfId="40268"/>
    <cellStyle name="Normal 3 3 8 2 3" xfId="10128"/>
    <cellStyle name="Normal 3 3 8 2 3 2" xfId="40270"/>
    <cellStyle name="Normal 3 3 8 2 4" xfId="40267"/>
    <cellStyle name="Normal 3 3 8 3" xfId="10129"/>
    <cellStyle name="Normal 3 3 8 3 2" xfId="10130"/>
    <cellStyle name="Normal 3 3 8 3 2 2" xfId="10131"/>
    <cellStyle name="Normal 3 3 8 3 2 2 2" xfId="40273"/>
    <cellStyle name="Normal 3 3 8 3 2 3" xfId="40272"/>
    <cellStyle name="Normal 3 3 8 3 3" xfId="10132"/>
    <cellStyle name="Normal 3 3 8 3 3 2" xfId="40274"/>
    <cellStyle name="Normal 3 3 8 3 4" xfId="40271"/>
    <cellStyle name="Normal 3 3 8 4" xfId="10133"/>
    <cellStyle name="Normal 3 3 8 4 2" xfId="10134"/>
    <cellStyle name="Normal 3 3 8 4 2 2" xfId="10135"/>
    <cellStyle name="Normal 3 3 8 4 2 2 2" xfId="40277"/>
    <cellStyle name="Normal 3 3 8 4 2 3" xfId="40276"/>
    <cellStyle name="Normal 3 3 8 4 3" xfId="10136"/>
    <cellStyle name="Normal 3 3 8 4 3 2" xfId="40278"/>
    <cellStyle name="Normal 3 3 8 4 4" xfId="40275"/>
    <cellStyle name="Normal 3 3 8 5" xfId="10137"/>
    <cellStyle name="Normal 3 3 8 5 2" xfId="10138"/>
    <cellStyle name="Normal 3 3 8 5 2 2" xfId="40280"/>
    <cellStyle name="Normal 3 3 8 5 3" xfId="40279"/>
    <cellStyle name="Normal 3 3 8 6" xfId="10139"/>
    <cellStyle name="Normal 3 3 8 6 2" xfId="40281"/>
    <cellStyle name="Normal 3 3 8 7" xfId="40266"/>
    <cellStyle name="Normal 3 3 9" xfId="10140"/>
    <cellStyle name="Normal 3 3 9 2" xfId="10141"/>
    <cellStyle name="Normal 3 3 9 2 2" xfId="10142"/>
    <cellStyle name="Normal 3 3 9 2 2 2" xfId="10143"/>
    <cellStyle name="Normal 3 3 9 2 2 2 2" xfId="40285"/>
    <cellStyle name="Normal 3 3 9 2 2 3" xfId="40284"/>
    <cellStyle name="Normal 3 3 9 2 3" xfId="10144"/>
    <cellStyle name="Normal 3 3 9 2 3 2" xfId="40286"/>
    <cellStyle name="Normal 3 3 9 2 4" xfId="40283"/>
    <cellStyle name="Normal 3 3 9 3" xfId="10145"/>
    <cellStyle name="Normal 3 3 9 3 2" xfId="10146"/>
    <cellStyle name="Normal 3 3 9 3 2 2" xfId="10147"/>
    <cellStyle name="Normal 3 3 9 3 2 2 2" xfId="40289"/>
    <cellStyle name="Normal 3 3 9 3 2 3" xfId="40288"/>
    <cellStyle name="Normal 3 3 9 3 3" xfId="10148"/>
    <cellStyle name="Normal 3 3 9 3 3 2" xfId="40290"/>
    <cellStyle name="Normal 3 3 9 3 4" xfId="40287"/>
    <cellStyle name="Normal 3 3 9 4" xfId="10149"/>
    <cellStyle name="Normal 3 3 9 4 2" xfId="10150"/>
    <cellStyle name="Normal 3 3 9 4 2 2" xfId="10151"/>
    <cellStyle name="Normal 3 3 9 4 2 2 2" xfId="40293"/>
    <cellStyle name="Normal 3 3 9 4 2 3" xfId="40292"/>
    <cellStyle name="Normal 3 3 9 4 3" xfId="10152"/>
    <cellStyle name="Normal 3 3 9 4 3 2" xfId="40294"/>
    <cellStyle name="Normal 3 3 9 4 4" xfId="40291"/>
    <cellStyle name="Normal 3 3 9 5" xfId="10153"/>
    <cellStyle name="Normal 3 3 9 5 2" xfId="10154"/>
    <cellStyle name="Normal 3 3 9 5 2 2" xfId="40296"/>
    <cellStyle name="Normal 3 3 9 5 3" xfId="40295"/>
    <cellStyle name="Normal 3 3 9 6" xfId="10155"/>
    <cellStyle name="Normal 3 3 9 6 2" xfId="40297"/>
    <cellStyle name="Normal 3 3 9 7" xfId="40282"/>
    <cellStyle name="Normal 3 4" xfId="671"/>
    <cellStyle name="Normal 3 4 10" xfId="10157"/>
    <cellStyle name="Normal 3 4 10 2" xfId="10158"/>
    <cellStyle name="Normal 3 4 10 2 2" xfId="10159"/>
    <cellStyle name="Normal 3 4 10 2 2 2" xfId="10160"/>
    <cellStyle name="Normal 3 4 10 2 2 2 2" xfId="40302"/>
    <cellStyle name="Normal 3 4 10 2 2 3" xfId="40301"/>
    <cellStyle name="Normal 3 4 10 2 3" xfId="10161"/>
    <cellStyle name="Normal 3 4 10 2 3 2" xfId="40303"/>
    <cellStyle name="Normal 3 4 10 2 4" xfId="40300"/>
    <cellStyle name="Normal 3 4 10 3" xfId="10162"/>
    <cellStyle name="Normal 3 4 10 3 2" xfId="10163"/>
    <cellStyle name="Normal 3 4 10 3 2 2" xfId="10164"/>
    <cellStyle name="Normal 3 4 10 3 2 2 2" xfId="40306"/>
    <cellStyle name="Normal 3 4 10 3 2 3" xfId="40305"/>
    <cellStyle name="Normal 3 4 10 3 3" xfId="10165"/>
    <cellStyle name="Normal 3 4 10 3 3 2" xfId="40307"/>
    <cellStyle name="Normal 3 4 10 3 4" xfId="40304"/>
    <cellStyle name="Normal 3 4 10 4" xfId="10166"/>
    <cellStyle name="Normal 3 4 10 4 2" xfId="10167"/>
    <cellStyle name="Normal 3 4 10 4 2 2" xfId="40309"/>
    <cellStyle name="Normal 3 4 10 4 3" xfId="40308"/>
    <cellStyle name="Normal 3 4 10 5" xfId="10168"/>
    <cellStyle name="Normal 3 4 10 5 2" xfId="40310"/>
    <cellStyle name="Normal 3 4 10 6" xfId="40299"/>
    <cellStyle name="Normal 3 4 11" xfId="10169"/>
    <cellStyle name="Normal 3 4 11 2" xfId="10170"/>
    <cellStyle name="Normal 3 4 11 2 2" xfId="10171"/>
    <cellStyle name="Normal 3 4 11 2 2 2" xfId="40313"/>
    <cellStyle name="Normal 3 4 11 2 3" xfId="40312"/>
    <cellStyle name="Normal 3 4 11 3" xfId="10172"/>
    <cellStyle name="Normal 3 4 11 3 2" xfId="40314"/>
    <cellStyle name="Normal 3 4 11 4" xfId="40311"/>
    <cellStyle name="Normal 3 4 12" xfId="10173"/>
    <cellStyle name="Normal 3 4 12 2" xfId="10174"/>
    <cellStyle name="Normal 3 4 12 2 2" xfId="10175"/>
    <cellStyle name="Normal 3 4 12 2 2 2" xfId="40317"/>
    <cellStyle name="Normal 3 4 12 2 3" xfId="40316"/>
    <cellStyle name="Normal 3 4 12 3" xfId="10176"/>
    <cellStyle name="Normal 3 4 12 3 2" xfId="40318"/>
    <cellStyle name="Normal 3 4 12 4" xfId="40315"/>
    <cellStyle name="Normal 3 4 13" xfId="10177"/>
    <cellStyle name="Normal 3 4 13 2" xfId="10178"/>
    <cellStyle name="Normal 3 4 13 2 2" xfId="10179"/>
    <cellStyle name="Normal 3 4 13 2 2 2" xfId="40321"/>
    <cellStyle name="Normal 3 4 13 2 3" xfId="40320"/>
    <cellStyle name="Normal 3 4 13 3" xfId="10180"/>
    <cellStyle name="Normal 3 4 13 3 2" xfId="40322"/>
    <cellStyle name="Normal 3 4 13 4" xfId="40319"/>
    <cellStyle name="Normal 3 4 14" xfId="10181"/>
    <cellStyle name="Normal 3 4 14 2" xfId="10182"/>
    <cellStyle name="Normal 3 4 14 2 2" xfId="10183"/>
    <cellStyle name="Normal 3 4 14 2 2 2" xfId="40325"/>
    <cellStyle name="Normal 3 4 14 2 3" xfId="40324"/>
    <cellStyle name="Normal 3 4 14 3" xfId="10184"/>
    <cellStyle name="Normal 3 4 14 3 2" xfId="40326"/>
    <cellStyle name="Normal 3 4 14 4" xfId="40323"/>
    <cellStyle name="Normal 3 4 15" xfId="10185"/>
    <cellStyle name="Normal 3 4 15 2" xfId="10186"/>
    <cellStyle name="Normal 3 4 15 2 2" xfId="10187"/>
    <cellStyle name="Normal 3 4 15 2 2 2" xfId="40329"/>
    <cellStyle name="Normal 3 4 15 2 3" xfId="40328"/>
    <cellStyle name="Normal 3 4 15 3" xfId="10188"/>
    <cellStyle name="Normal 3 4 15 3 2" xfId="40330"/>
    <cellStyle name="Normal 3 4 15 4" xfId="40327"/>
    <cellStyle name="Normal 3 4 16" xfId="10189"/>
    <cellStyle name="Normal 3 4 16 2" xfId="10190"/>
    <cellStyle name="Normal 3 4 16 2 2" xfId="40332"/>
    <cellStyle name="Normal 3 4 16 3" xfId="40331"/>
    <cellStyle name="Normal 3 4 17" xfId="10191"/>
    <cellStyle name="Normal 3 4 17 2" xfId="40333"/>
    <cellStyle name="Normal 3 4 18" xfId="10192"/>
    <cellStyle name="Normal 3 4 18 2" xfId="40334"/>
    <cellStyle name="Normal 3 4 19" xfId="10156"/>
    <cellStyle name="Normal 3 4 19 2" xfId="40298"/>
    <cellStyle name="Normal 3 4 2" xfId="10193"/>
    <cellStyle name="Normal 3 4 2 10" xfId="10194"/>
    <cellStyle name="Normal 3 4 2 10 2" xfId="10195"/>
    <cellStyle name="Normal 3 4 2 10 2 2" xfId="10196"/>
    <cellStyle name="Normal 3 4 2 10 2 2 2" xfId="40338"/>
    <cellStyle name="Normal 3 4 2 10 2 3" xfId="40337"/>
    <cellStyle name="Normal 3 4 2 10 3" xfId="10197"/>
    <cellStyle name="Normal 3 4 2 10 3 2" xfId="40339"/>
    <cellStyle name="Normal 3 4 2 10 4" xfId="40336"/>
    <cellStyle name="Normal 3 4 2 11" xfId="10198"/>
    <cellStyle name="Normal 3 4 2 11 2" xfId="10199"/>
    <cellStyle name="Normal 3 4 2 11 2 2" xfId="10200"/>
    <cellStyle name="Normal 3 4 2 11 2 2 2" xfId="40342"/>
    <cellStyle name="Normal 3 4 2 11 2 3" xfId="40341"/>
    <cellStyle name="Normal 3 4 2 11 3" xfId="10201"/>
    <cellStyle name="Normal 3 4 2 11 3 2" xfId="40343"/>
    <cellStyle name="Normal 3 4 2 11 4" xfId="40340"/>
    <cellStyle name="Normal 3 4 2 12" xfId="10202"/>
    <cellStyle name="Normal 3 4 2 12 2" xfId="10203"/>
    <cellStyle name="Normal 3 4 2 12 2 2" xfId="10204"/>
    <cellStyle name="Normal 3 4 2 12 2 2 2" xfId="40346"/>
    <cellStyle name="Normal 3 4 2 12 2 3" xfId="40345"/>
    <cellStyle name="Normal 3 4 2 12 3" xfId="10205"/>
    <cellStyle name="Normal 3 4 2 12 3 2" xfId="40347"/>
    <cellStyle name="Normal 3 4 2 12 4" xfId="40344"/>
    <cellStyle name="Normal 3 4 2 13" xfId="10206"/>
    <cellStyle name="Normal 3 4 2 13 2" xfId="10207"/>
    <cellStyle name="Normal 3 4 2 13 2 2" xfId="40349"/>
    <cellStyle name="Normal 3 4 2 13 3" xfId="40348"/>
    <cellStyle name="Normal 3 4 2 14" xfId="10208"/>
    <cellStyle name="Normal 3 4 2 14 2" xfId="40350"/>
    <cellStyle name="Normal 3 4 2 15" xfId="10209"/>
    <cellStyle name="Normal 3 4 2 15 2" xfId="40351"/>
    <cellStyle name="Normal 3 4 2 16" xfId="40335"/>
    <cellStyle name="Normal 3 4 2 2" xfId="10210"/>
    <cellStyle name="Normal 3 4 2 2 10" xfId="10211"/>
    <cellStyle name="Normal 3 4 2 2 10 2" xfId="10212"/>
    <cellStyle name="Normal 3 4 2 2 10 2 2" xfId="10213"/>
    <cellStyle name="Normal 3 4 2 2 10 2 2 2" xfId="40355"/>
    <cellStyle name="Normal 3 4 2 2 10 2 3" xfId="40354"/>
    <cellStyle name="Normal 3 4 2 2 10 3" xfId="10214"/>
    <cellStyle name="Normal 3 4 2 2 10 3 2" xfId="40356"/>
    <cellStyle name="Normal 3 4 2 2 10 4" xfId="40353"/>
    <cellStyle name="Normal 3 4 2 2 11" xfId="10215"/>
    <cellStyle name="Normal 3 4 2 2 11 2" xfId="10216"/>
    <cellStyle name="Normal 3 4 2 2 11 2 2" xfId="10217"/>
    <cellStyle name="Normal 3 4 2 2 11 2 2 2" xfId="40359"/>
    <cellStyle name="Normal 3 4 2 2 11 2 3" xfId="40358"/>
    <cellStyle name="Normal 3 4 2 2 11 3" xfId="10218"/>
    <cellStyle name="Normal 3 4 2 2 11 3 2" xfId="40360"/>
    <cellStyle name="Normal 3 4 2 2 11 4" xfId="40357"/>
    <cellStyle name="Normal 3 4 2 2 12" xfId="10219"/>
    <cellStyle name="Normal 3 4 2 2 12 2" xfId="10220"/>
    <cellStyle name="Normal 3 4 2 2 12 2 2" xfId="40362"/>
    <cellStyle name="Normal 3 4 2 2 12 3" xfId="40361"/>
    <cellStyle name="Normal 3 4 2 2 13" xfId="10221"/>
    <cellStyle name="Normal 3 4 2 2 13 2" xfId="40363"/>
    <cellStyle name="Normal 3 4 2 2 14" xfId="10222"/>
    <cellStyle name="Normal 3 4 2 2 14 2" xfId="40364"/>
    <cellStyle name="Normal 3 4 2 2 15" xfId="40352"/>
    <cellStyle name="Normal 3 4 2 2 2" xfId="10223"/>
    <cellStyle name="Normal 3 4 2 2 2 10" xfId="10224"/>
    <cellStyle name="Normal 3 4 2 2 2 10 2" xfId="10225"/>
    <cellStyle name="Normal 3 4 2 2 2 10 2 2" xfId="10226"/>
    <cellStyle name="Normal 3 4 2 2 2 10 2 2 2" xfId="40368"/>
    <cellStyle name="Normal 3 4 2 2 2 10 2 3" xfId="40367"/>
    <cellStyle name="Normal 3 4 2 2 2 10 3" xfId="10227"/>
    <cellStyle name="Normal 3 4 2 2 2 10 3 2" xfId="40369"/>
    <cellStyle name="Normal 3 4 2 2 2 10 4" xfId="40366"/>
    <cellStyle name="Normal 3 4 2 2 2 11" xfId="10228"/>
    <cellStyle name="Normal 3 4 2 2 2 11 2" xfId="10229"/>
    <cellStyle name="Normal 3 4 2 2 2 11 2 2" xfId="40371"/>
    <cellStyle name="Normal 3 4 2 2 2 11 3" xfId="40370"/>
    <cellStyle name="Normal 3 4 2 2 2 12" xfId="10230"/>
    <cellStyle name="Normal 3 4 2 2 2 12 2" xfId="40372"/>
    <cellStyle name="Normal 3 4 2 2 2 13" xfId="10231"/>
    <cellStyle name="Normal 3 4 2 2 2 13 2" xfId="40373"/>
    <cellStyle name="Normal 3 4 2 2 2 14" xfId="40365"/>
    <cellStyle name="Normal 3 4 2 2 2 2" xfId="10232"/>
    <cellStyle name="Normal 3 4 2 2 2 2 10" xfId="10233"/>
    <cellStyle name="Normal 3 4 2 2 2 2 10 2" xfId="10234"/>
    <cellStyle name="Normal 3 4 2 2 2 2 10 2 2" xfId="40376"/>
    <cellStyle name="Normal 3 4 2 2 2 2 10 3" xfId="40375"/>
    <cellStyle name="Normal 3 4 2 2 2 2 11" xfId="10235"/>
    <cellStyle name="Normal 3 4 2 2 2 2 11 2" xfId="40377"/>
    <cellStyle name="Normal 3 4 2 2 2 2 12" xfId="40374"/>
    <cellStyle name="Normal 3 4 2 2 2 2 2" xfId="10236"/>
    <cellStyle name="Normal 3 4 2 2 2 2 2 2" xfId="10237"/>
    <cellStyle name="Normal 3 4 2 2 2 2 2 2 2" xfId="10238"/>
    <cellStyle name="Normal 3 4 2 2 2 2 2 2 2 2" xfId="10239"/>
    <cellStyle name="Normal 3 4 2 2 2 2 2 2 2 2 2" xfId="40381"/>
    <cellStyle name="Normal 3 4 2 2 2 2 2 2 2 3" xfId="40380"/>
    <cellStyle name="Normal 3 4 2 2 2 2 2 2 3" xfId="10240"/>
    <cellStyle name="Normal 3 4 2 2 2 2 2 2 3 2" xfId="40382"/>
    <cellStyle name="Normal 3 4 2 2 2 2 2 2 4" xfId="40379"/>
    <cellStyle name="Normal 3 4 2 2 2 2 2 3" xfId="10241"/>
    <cellStyle name="Normal 3 4 2 2 2 2 2 3 2" xfId="10242"/>
    <cellStyle name="Normal 3 4 2 2 2 2 2 3 2 2" xfId="10243"/>
    <cellStyle name="Normal 3 4 2 2 2 2 2 3 2 2 2" xfId="40385"/>
    <cellStyle name="Normal 3 4 2 2 2 2 2 3 2 3" xfId="40384"/>
    <cellStyle name="Normal 3 4 2 2 2 2 2 3 3" xfId="10244"/>
    <cellStyle name="Normal 3 4 2 2 2 2 2 3 3 2" xfId="40386"/>
    <cellStyle name="Normal 3 4 2 2 2 2 2 3 4" xfId="40383"/>
    <cellStyle name="Normal 3 4 2 2 2 2 2 4" xfId="10245"/>
    <cellStyle name="Normal 3 4 2 2 2 2 2 4 2" xfId="10246"/>
    <cellStyle name="Normal 3 4 2 2 2 2 2 4 2 2" xfId="10247"/>
    <cellStyle name="Normal 3 4 2 2 2 2 2 4 2 2 2" xfId="40389"/>
    <cellStyle name="Normal 3 4 2 2 2 2 2 4 2 3" xfId="40388"/>
    <cellStyle name="Normal 3 4 2 2 2 2 2 4 3" xfId="10248"/>
    <cellStyle name="Normal 3 4 2 2 2 2 2 4 3 2" xfId="40390"/>
    <cellStyle name="Normal 3 4 2 2 2 2 2 4 4" xfId="40387"/>
    <cellStyle name="Normal 3 4 2 2 2 2 2 5" xfId="10249"/>
    <cellStyle name="Normal 3 4 2 2 2 2 2 5 2" xfId="10250"/>
    <cellStyle name="Normal 3 4 2 2 2 2 2 5 2 2" xfId="40392"/>
    <cellStyle name="Normal 3 4 2 2 2 2 2 5 3" xfId="40391"/>
    <cellStyle name="Normal 3 4 2 2 2 2 2 6" xfId="10251"/>
    <cellStyle name="Normal 3 4 2 2 2 2 2 6 2" xfId="40393"/>
    <cellStyle name="Normal 3 4 2 2 2 2 2 7" xfId="40378"/>
    <cellStyle name="Normal 3 4 2 2 2 2 3" xfId="10252"/>
    <cellStyle name="Normal 3 4 2 2 2 2 3 2" xfId="10253"/>
    <cellStyle name="Normal 3 4 2 2 2 2 3 2 2" xfId="10254"/>
    <cellStyle name="Normal 3 4 2 2 2 2 3 2 2 2" xfId="10255"/>
    <cellStyle name="Normal 3 4 2 2 2 2 3 2 2 2 2" xfId="40397"/>
    <cellStyle name="Normal 3 4 2 2 2 2 3 2 2 3" xfId="40396"/>
    <cellStyle name="Normal 3 4 2 2 2 2 3 2 3" xfId="10256"/>
    <cellStyle name="Normal 3 4 2 2 2 2 3 2 3 2" xfId="40398"/>
    <cellStyle name="Normal 3 4 2 2 2 2 3 2 4" xfId="40395"/>
    <cellStyle name="Normal 3 4 2 2 2 2 3 3" xfId="10257"/>
    <cellStyle name="Normal 3 4 2 2 2 2 3 3 2" xfId="10258"/>
    <cellStyle name="Normal 3 4 2 2 2 2 3 3 2 2" xfId="10259"/>
    <cellStyle name="Normal 3 4 2 2 2 2 3 3 2 2 2" xfId="40401"/>
    <cellStyle name="Normal 3 4 2 2 2 2 3 3 2 3" xfId="40400"/>
    <cellStyle name="Normal 3 4 2 2 2 2 3 3 3" xfId="10260"/>
    <cellStyle name="Normal 3 4 2 2 2 2 3 3 3 2" xfId="40402"/>
    <cellStyle name="Normal 3 4 2 2 2 2 3 3 4" xfId="40399"/>
    <cellStyle name="Normal 3 4 2 2 2 2 3 4" xfId="10261"/>
    <cellStyle name="Normal 3 4 2 2 2 2 3 4 2" xfId="10262"/>
    <cellStyle name="Normal 3 4 2 2 2 2 3 4 2 2" xfId="10263"/>
    <cellStyle name="Normal 3 4 2 2 2 2 3 4 2 2 2" xfId="40405"/>
    <cellStyle name="Normal 3 4 2 2 2 2 3 4 2 3" xfId="40404"/>
    <cellStyle name="Normal 3 4 2 2 2 2 3 4 3" xfId="10264"/>
    <cellStyle name="Normal 3 4 2 2 2 2 3 4 3 2" xfId="40406"/>
    <cellStyle name="Normal 3 4 2 2 2 2 3 4 4" xfId="40403"/>
    <cellStyle name="Normal 3 4 2 2 2 2 3 5" xfId="10265"/>
    <cellStyle name="Normal 3 4 2 2 2 2 3 5 2" xfId="10266"/>
    <cellStyle name="Normal 3 4 2 2 2 2 3 5 2 2" xfId="40408"/>
    <cellStyle name="Normal 3 4 2 2 2 2 3 5 3" xfId="40407"/>
    <cellStyle name="Normal 3 4 2 2 2 2 3 6" xfId="10267"/>
    <cellStyle name="Normal 3 4 2 2 2 2 3 6 2" xfId="40409"/>
    <cellStyle name="Normal 3 4 2 2 2 2 3 7" xfId="40394"/>
    <cellStyle name="Normal 3 4 2 2 2 2 4" xfId="10268"/>
    <cellStyle name="Normal 3 4 2 2 2 2 4 2" xfId="10269"/>
    <cellStyle name="Normal 3 4 2 2 2 2 4 2 2" xfId="10270"/>
    <cellStyle name="Normal 3 4 2 2 2 2 4 2 2 2" xfId="10271"/>
    <cellStyle name="Normal 3 4 2 2 2 2 4 2 2 2 2" xfId="40413"/>
    <cellStyle name="Normal 3 4 2 2 2 2 4 2 2 3" xfId="40412"/>
    <cellStyle name="Normal 3 4 2 2 2 2 4 2 3" xfId="10272"/>
    <cellStyle name="Normal 3 4 2 2 2 2 4 2 3 2" xfId="40414"/>
    <cellStyle name="Normal 3 4 2 2 2 2 4 2 4" xfId="40411"/>
    <cellStyle name="Normal 3 4 2 2 2 2 4 3" xfId="10273"/>
    <cellStyle name="Normal 3 4 2 2 2 2 4 3 2" xfId="10274"/>
    <cellStyle name="Normal 3 4 2 2 2 2 4 3 2 2" xfId="10275"/>
    <cellStyle name="Normal 3 4 2 2 2 2 4 3 2 2 2" xfId="40417"/>
    <cellStyle name="Normal 3 4 2 2 2 2 4 3 2 3" xfId="40416"/>
    <cellStyle name="Normal 3 4 2 2 2 2 4 3 3" xfId="10276"/>
    <cellStyle name="Normal 3 4 2 2 2 2 4 3 3 2" xfId="40418"/>
    <cellStyle name="Normal 3 4 2 2 2 2 4 3 4" xfId="40415"/>
    <cellStyle name="Normal 3 4 2 2 2 2 4 4" xfId="10277"/>
    <cellStyle name="Normal 3 4 2 2 2 2 4 4 2" xfId="10278"/>
    <cellStyle name="Normal 3 4 2 2 2 2 4 4 2 2" xfId="40420"/>
    <cellStyle name="Normal 3 4 2 2 2 2 4 4 3" xfId="40419"/>
    <cellStyle name="Normal 3 4 2 2 2 2 4 5" xfId="10279"/>
    <cellStyle name="Normal 3 4 2 2 2 2 4 5 2" xfId="40421"/>
    <cellStyle name="Normal 3 4 2 2 2 2 4 6" xfId="40410"/>
    <cellStyle name="Normal 3 4 2 2 2 2 5" xfId="10280"/>
    <cellStyle name="Normal 3 4 2 2 2 2 5 2" xfId="10281"/>
    <cellStyle name="Normal 3 4 2 2 2 2 5 2 2" xfId="10282"/>
    <cellStyle name="Normal 3 4 2 2 2 2 5 2 2 2" xfId="40424"/>
    <cellStyle name="Normal 3 4 2 2 2 2 5 2 3" xfId="40423"/>
    <cellStyle name="Normal 3 4 2 2 2 2 5 3" xfId="10283"/>
    <cellStyle name="Normal 3 4 2 2 2 2 5 3 2" xfId="40425"/>
    <cellStyle name="Normal 3 4 2 2 2 2 5 4" xfId="40422"/>
    <cellStyle name="Normal 3 4 2 2 2 2 6" xfId="10284"/>
    <cellStyle name="Normal 3 4 2 2 2 2 6 2" xfId="10285"/>
    <cellStyle name="Normal 3 4 2 2 2 2 6 2 2" xfId="10286"/>
    <cellStyle name="Normal 3 4 2 2 2 2 6 2 2 2" xfId="40428"/>
    <cellStyle name="Normal 3 4 2 2 2 2 6 2 3" xfId="40427"/>
    <cellStyle name="Normal 3 4 2 2 2 2 6 3" xfId="10287"/>
    <cellStyle name="Normal 3 4 2 2 2 2 6 3 2" xfId="40429"/>
    <cellStyle name="Normal 3 4 2 2 2 2 6 4" xfId="40426"/>
    <cellStyle name="Normal 3 4 2 2 2 2 7" xfId="10288"/>
    <cellStyle name="Normal 3 4 2 2 2 2 7 2" xfId="10289"/>
    <cellStyle name="Normal 3 4 2 2 2 2 7 2 2" xfId="10290"/>
    <cellStyle name="Normal 3 4 2 2 2 2 7 2 2 2" xfId="40432"/>
    <cellStyle name="Normal 3 4 2 2 2 2 7 2 3" xfId="40431"/>
    <cellStyle name="Normal 3 4 2 2 2 2 7 3" xfId="10291"/>
    <cellStyle name="Normal 3 4 2 2 2 2 7 3 2" xfId="40433"/>
    <cellStyle name="Normal 3 4 2 2 2 2 7 4" xfId="40430"/>
    <cellStyle name="Normal 3 4 2 2 2 2 8" xfId="10292"/>
    <cellStyle name="Normal 3 4 2 2 2 2 8 2" xfId="10293"/>
    <cellStyle name="Normal 3 4 2 2 2 2 8 2 2" xfId="10294"/>
    <cellStyle name="Normal 3 4 2 2 2 2 8 2 2 2" xfId="40436"/>
    <cellStyle name="Normal 3 4 2 2 2 2 8 2 3" xfId="40435"/>
    <cellStyle name="Normal 3 4 2 2 2 2 8 3" xfId="10295"/>
    <cellStyle name="Normal 3 4 2 2 2 2 8 3 2" xfId="40437"/>
    <cellStyle name="Normal 3 4 2 2 2 2 8 4" xfId="40434"/>
    <cellStyle name="Normal 3 4 2 2 2 2 9" xfId="10296"/>
    <cellStyle name="Normal 3 4 2 2 2 2 9 2" xfId="10297"/>
    <cellStyle name="Normal 3 4 2 2 2 2 9 2 2" xfId="10298"/>
    <cellStyle name="Normal 3 4 2 2 2 2 9 2 2 2" xfId="40440"/>
    <cellStyle name="Normal 3 4 2 2 2 2 9 2 3" xfId="40439"/>
    <cellStyle name="Normal 3 4 2 2 2 2 9 3" xfId="10299"/>
    <cellStyle name="Normal 3 4 2 2 2 2 9 3 2" xfId="40441"/>
    <cellStyle name="Normal 3 4 2 2 2 2 9 4" xfId="40438"/>
    <cellStyle name="Normal 3 4 2 2 2 3" xfId="10300"/>
    <cellStyle name="Normal 3 4 2 2 2 3 2" xfId="10301"/>
    <cellStyle name="Normal 3 4 2 2 2 3 2 2" xfId="10302"/>
    <cellStyle name="Normal 3 4 2 2 2 3 2 2 2" xfId="10303"/>
    <cellStyle name="Normal 3 4 2 2 2 3 2 2 2 2" xfId="40445"/>
    <cellStyle name="Normal 3 4 2 2 2 3 2 2 3" xfId="40444"/>
    <cellStyle name="Normal 3 4 2 2 2 3 2 3" xfId="10304"/>
    <cellStyle name="Normal 3 4 2 2 2 3 2 3 2" xfId="40446"/>
    <cellStyle name="Normal 3 4 2 2 2 3 2 4" xfId="40443"/>
    <cellStyle name="Normal 3 4 2 2 2 3 3" xfId="10305"/>
    <cellStyle name="Normal 3 4 2 2 2 3 3 2" xfId="10306"/>
    <cellStyle name="Normal 3 4 2 2 2 3 3 2 2" xfId="10307"/>
    <cellStyle name="Normal 3 4 2 2 2 3 3 2 2 2" xfId="40449"/>
    <cellStyle name="Normal 3 4 2 2 2 3 3 2 3" xfId="40448"/>
    <cellStyle name="Normal 3 4 2 2 2 3 3 3" xfId="10308"/>
    <cellStyle name="Normal 3 4 2 2 2 3 3 3 2" xfId="40450"/>
    <cellStyle name="Normal 3 4 2 2 2 3 3 4" xfId="40447"/>
    <cellStyle name="Normal 3 4 2 2 2 3 4" xfId="10309"/>
    <cellStyle name="Normal 3 4 2 2 2 3 4 2" xfId="10310"/>
    <cellStyle name="Normal 3 4 2 2 2 3 4 2 2" xfId="10311"/>
    <cellStyle name="Normal 3 4 2 2 2 3 4 2 2 2" xfId="40453"/>
    <cellStyle name="Normal 3 4 2 2 2 3 4 2 3" xfId="40452"/>
    <cellStyle name="Normal 3 4 2 2 2 3 4 3" xfId="10312"/>
    <cellStyle name="Normal 3 4 2 2 2 3 4 3 2" xfId="40454"/>
    <cellStyle name="Normal 3 4 2 2 2 3 4 4" xfId="40451"/>
    <cellStyle name="Normal 3 4 2 2 2 3 5" xfId="10313"/>
    <cellStyle name="Normal 3 4 2 2 2 3 5 2" xfId="10314"/>
    <cellStyle name="Normal 3 4 2 2 2 3 5 2 2" xfId="40456"/>
    <cellStyle name="Normal 3 4 2 2 2 3 5 3" xfId="40455"/>
    <cellStyle name="Normal 3 4 2 2 2 3 6" xfId="10315"/>
    <cellStyle name="Normal 3 4 2 2 2 3 6 2" xfId="40457"/>
    <cellStyle name="Normal 3 4 2 2 2 3 7" xfId="40442"/>
    <cellStyle name="Normal 3 4 2 2 2 4" xfId="10316"/>
    <cellStyle name="Normal 3 4 2 2 2 4 2" xfId="10317"/>
    <cellStyle name="Normal 3 4 2 2 2 4 2 2" xfId="10318"/>
    <cellStyle name="Normal 3 4 2 2 2 4 2 2 2" xfId="10319"/>
    <cellStyle name="Normal 3 4 2 2 2 4 2 2 2 2" xfId="40461"/>
    <cellStyle name="Normal 3 4 2 2 2 4 2 2 3" xfId="40460"/>
    <cellStyle name="Normal 3 4 2 2 2 4 2 3" xfId="10320"/>
    <cellStyle name="Normal 3 4 2 2 2 4 2 3 2" xfId="40462"/>
    <cellStyle name="Normal 3 4 2 2 2 4 2 4" xfId="40459"/>
    <cellStyle name="Normal 3 4 2 2 2 4 3" xfId="10321"/>
    <cellStyle name="Normal 3 4 2 2 2 4 3 2" xfId="10322"/>
    <cellStyle name="Normal 3 4 2 2 2 4 3 2 2" xfId="10323"/>
    <cellStyle name="Normal 3 4 2 2 2 4 3 2 2 2" xfId="40465"/>
    <cellStyle name="Normal 3 4 2 2 2 4 3 2 3" xfId="40464"/>
    <cellStyle name="Normal 3 4 2 2 2 4 3 3" xfId="10324"/>
    <cellStyle name="Normal 3 4 2 2 2 4 3 3 2" xfId="40466"/>
    <cellStyle name="Normal 3 4 2 2 2 4 3 4" xfId="40463"/>
    <cellStyle name="Normal 3 4 2 2 2 4 4" xfId="10325"/>
    <cellStyle name="Normal 3 4 2 2 2 4 4 2" xfId="10326"/>
    <cellStyle name="Normal 3 4 2 2 2 4 4 2 2" xfId="10327"/>
    <cellStyle name="Normal 3 4 2 2 2 4 4 2 2 2" xfId="40469"/>
    <cellStyle name="Normal 3 4 2 2 2 4 4 2 3" xfId="40468"/>
    <cellStyle name="Normal 3 4 2 2 2 4 4 3" xfId="10328"/>
    <cellStyle name="Normal 3 4 2 2 2 4 4 3 2" xfId="40470"/>
    <cellStyle name="Normal 3 4 2 2 2 4 4 4" xfId="40467"/>
    <cellStyle name="Normal 3 4 2 2 2 4 5" xfId="10329"/>
    <cellStyle name="Normal 3 4 2 2 2 4 5 2" xfId="10330"/>
    <cellStyle name="Normal 3 4 2 2 2 4 5 2 2" xfId="40472"/>
    <cellStyle name="Normal 3 4 2 2 2 4 5 3" xfId="40471"/>
    <cellStyle name="Normal 3 4 2 2 2 4 6" xfId="10331"/>
    <cellStyle name="Normal 3 4 2 2 2 4 6 2" xfId="40473"/>
    <cellStyle name="Normal 3 4 2 2 2 4 7" xfId="40458"/>
    <cellStyle name="Normal 3 4 2 2 2 5" xfId="10332"/>
    <cellStyle name="Normal 3 4 2 2 2 5 2" xfId="10333"/>
    <cellStyle name="Normal 3 4 2 2 2 5 2 2" xfId="10334"/>
    <cellStyle name="Normal 3 4 2 2 2 5 2 2 2" xfId="10335"/>
    <cellStyle name="Normal 3 4 2 2 2 5 2 2 2 2" xfId="40477"/>
    <cellStyle name="Normal 3 4 2 2 2 5 2 2 3" xfId="40476"/>
    <cellStyle name="Normal 3 4 2 2 2 5 2 3" xfId="10336"/>
    <cellStyle name="Normal 3 4 2 2 2 5 2 3 2" xfId="40478"/>
    <cellStyle name="Normal 3 4 2 2 2 5 2 4" xfId="40475"/>
    <cellStyle name="Normal 3 4 2 2 2 5 3" xfId="10337"/>
    <cellStyle name="Normal 3 4 2 2 2 5 3 2" xfId="10338"/>
    <cellStyle name="Normal 3 4 2 2 2 5 3 2 2" xfId="10339"/>
    <cellStyle name="Normal 3 4 2 2 2 5 3 2 2 2" xfId="40481"/>
    <cellStyle name="Normal 3 4 2 2 2 5 3 2 3" xfId="40480"/>
    <cellStyle name="Normal 3 4 2 2 2 5 3 3" xfId="10340"/>
    <cellStyle name="Normal 3 4 2 2 2 5 3 3 2" xfId="40482"/>
    <cellStyle name="Normal 3 4 2 2 2 5 3 4" xfId="40479"/>
    <cellStyle name="Normal 3 4 2 2 2 5 4" xfId="10341"/>
    <cellStyle name="Normal 3 4 2 2 2 5 4 2" xfId="10342"/>
    <cellStyle name="Normal 3 4 2 2 2 5 4 2 2" xfId="40484"/>
    <cellStyle name="Normal 3 4 2 2 2 5 4 3" xfId="40483"/>
    <cellStyle name="Normal 3 4 2 2 2 5 5" xfId="10343"/>
    <cellStyle name="Normal 3 4 2 2 2 5 5 2" xfId="40485"/>
    <cellStyle name="Normal 3 4 2 2 2 5 6" xfId="40474"/>
    <cellStyle name="Normal 3 4 2 2 2 6" xfId="10344"/>
    <cellStyle name="Normal 3 4 2 2 2 6 2" xfId="10345"/>
    <cellStyle name="Normal 3 4 2 2 2 6 2 2" xfId="10346"/>
    <cellStyle name="Normal 3 4 2 2 2 6 2 2 2" xfId="40488"/>
    <cellStyle name="Normal 3 4 2 2 2 6 2 3" xfId="40487"/>
    <cellStyle name="Normal 3 4 2 2 2 6 3" xfId="10347"/>
    <cellStyle name="Normal 3 4 2 2 2 6 3 2" xfId="40489"/>
    <cellStyle name="Normal 3 4 2 2 2 6 4" xfId="40486"/>
    <cellStyle name="Normal 3 4 2 2 2 7" xfId="10348"/>
    <cellStyle name="Normal 3 4 2 2 2 7 2" xfId="10349"/>
    <cellStyle name="Normal 3 4 2 2 2 7 2 2" xfId="10350"/>
    <cellStyle name="Normal 3 4 2 2 2 7 2 2 2" xfId="40492"/>
    <cellStyle name="Normal 3 4 2 2 2 7 2 3" xfId="40491"/>
    <cellStyle name="Normal 3 4 2 2 2 7 3" xfId="10351"/>
    <cellStyle name="Normal 3 4 2 2 2 7 3 2" xfId="40493"/>
    <cellStyle name="Normal 3 4 2 2 2 7 4" xfId="40490"/>
    <cellStyle name="Normal 3 4 2 2 2 8" xfId="10352"/>
    <cellStyle name="Normal 3 4 2 2 2 8 2" xfId="10353"/>
    <cellStyle name="Normal 3 4 2 2 2 8 2 2" xfId="10354"/>
    <cellStyle name="Normal 3 4 2 2 2 8 2 2 2" xfId="40496"/>
    <cellStyle name="Normal 3 4 2 2 2 8 2 3" xfId="40495"/>
    <cellStyle name="Normal 3 4 2 2 2 8 3" xfId="10355"/>
    <cellStyle name="Normal 3 4 2 2 2 8 3 2" xfId="40497"/>
    <cellStyle name="Normal 3 4 2 2 2 8 4" xfId="40494"/>
    <cellStyle name="Normal 3 4 2 2 2 9" xfId="10356"/>
    <cellStyle name="Normal 3 4 2 2 2 9 2" xfId="10357"/>
    <cellStyle name="Normal 3 4 2 2 2 9 2 2" xfId="10358"/>
    <cellStyle name="Normal 3 4 2 2 2 9 2 2 2" xfId="40500"/>
    <cellStyle name="Normal 3 4 2 2 2 9 2 3" xfId="40499"/>
    <cellStyle name="Normal 3 4 2 2 2 9 3" xfId="10359"/>
    <cellStyle name="Normal 3 4 2 2 2 9 3 2" xfId="40501"/>
    <cellStyle name="Normal 3 4 2 2 2 9 4" xfId="40498"/>
    <cellStyle name="Normal 3 4 2 2 3" xfId="10360"/>
    <cellStyle name="Normal 3 4 2 2 3 10" xfId="10361"/>
    <cellStyle name="Normal 3 4 2 2 3 10 2" xfId="10362"/>
    <cellStyle name="Normal 3 4 2 2 3 10 2 2" xfId="40504"/>
    <cellStyle name="Normal 3 4 2 2 3 10 3" xfId="40503"/>
    <cellStyle name="Normal 3 4 2 2 3 11" xfId="10363"/>
    <cellStyle name="Normal 3 4 2 2 3 11 2" xfId="40505"/>
    <cellStyle name="Normal 3 4 2 2 3 12" xfId="40502"/>
    <cellStyle name="Normal 3 4 2 2 3 2" xfId="10364"/>
    <cellStyle name="Normal 3 4 2 2 3 2 2" xfId="10365"/>
    <cellStyle name="Normal 3 4 2 2 3 2 2 2" xfId="10366"/>
    <cellStyle name="Normal 3 4 2 2 3 2 2 2 2" xfId="10367"/>
    <cellStyle name="Normal 3 4 2 2 3 2 2 2 2 2" xfId="40509"/>
    <cellStyle name="Normal 3 4 2 2 3 2 2 2 3" xfId="40508"/>
    <cellStyle name="Normal 3 4 2 2 3 2 2 3" xfId="10368"/>
    <cellStyle name="Normal 3 4 2 2 3 2 2 3 2" xfId="40510"/>
    <cellStyle name="Normal 3 4 2 2 3 2 2 4" xfId="40507"/>
    <cellStyle name="Normal 3 4 2 2 3 2 3" xfId="10369"/>
    <cellStyle name="Normal 3 4 2 2 3 2 3 2" xfId="10370"/>
    <cellStyle name="Normal 3 4 2 2 3 2 3 2 2" xfId="10371"/>
    <cellStyle name="Normal 3 4 2 2 3 2 3 2 2 2" xfId="40513"/>
    <cellStyle name="Normal 3 4 2 2 3 2 3 2 3" xfId="40512"/>
    <cellStyle name="Normal 3 4 2 2 3 2 3 3" xfId="10372"/>
    <cellStyle name="Normal 3 4 2 2 3 2 3 3 2" xfId="40514"/>
    <cellStyle name="Normal 3 4 2 2 3 2 3 4" xfId="40511"/>
    <cellStyle name="Normal 3 4 2 2 3 2 4" xfId="10373"/>
    <cellStyle name="Normal 3 4 2 2 3 2 4 2" xfId="10374"/>
    <cellStyle name="Normal 3 4 2 2 3 2 4 2 2" xfId="10375"/>
    <cellStyle name="Normal 3 4 2 2 3 2 4 2 2 2" xfId="40517"/>
    <cellStyle name="Normal 3 4 2 2 3 2 4 2 3" xfId="40516"/>
    <cellStyle name="Normal 3 4 2 2 3 2 4 3" xfId="10376"/>
    <cellStyle name="Normal 3 4 2 2 3 2 4 3 2" xfId="40518"/>
    <cellStyle name="Normal 3 4 2 2 3 2 4 4" xfId="40515"/>
    <cellStyle name="Normal 3 4 2 2 3 2 5" xfId="10377"/>
    <cellStyle name="Normal 3 4 2 2 3 2 5 2" xfId="10378"/>
    <cellStyle name="Normal 3 4 2 2 3 2 5 2 2" xfId="40520"/>
    <cellStyle name="Normal 3 4 2 2 3 2 5 3" xfId="40519"/>
    <cellStyle name="Normal 3 4 2 2 3 2 6" xfId="10379"/>
    <cellStyle name="Normal 3 4 2 2 3 2 6 2" xfId="40521"/>
    <cellStyle name="Normal 3 4 2 2 3 2 7" xfId="40506"/>
    <cellStyle name="Normal 3 4 2 2 3 3" xfId="10380"/>
    <cellStyle name="Normal 3 4 2 2 3 3 2" xfId="10381"/>
    <cellStyle name="Normal 3 4 2 2 3 3 2 2" xfId="10382"/>
    <cellStyle name="Normal 3 4 2 2 3 3 2 2 2" xfId="10383"/>
    <cellStyle name="Normal 3 4 2 2 3 3 2 2 2 2" xfId="40525"/>
    <cellStyle name="Normal 3 4 2 2 3 3 2 2 3" xfId="40524"/>
    <cellStyle name="Normal 3 4 2 2 3 3 2 3" xfId="10384"/>
    <cellStyle name="Normal 3 4 2 2 3 3 2 3 2" xfId="40526"/>
    <cellStyle name="Normal 3 4 2 2 3 3 2 4" xfId="40523"/>
    <cellStyle name="Normal 3 4 2 2 3 3 3" xfId="10385"/>
    <cellStyle name="Normal 3 4 2 2 3 3 3 2" xfId="10386"/>
    <cellStyle name="Normal 3 4 2 2 3 3 3 2 2" xfId="10387"/>
    <cellStyle name="Normal 3 4 2 2 3 3 3 2 2 2" xfId="40529"/>
    <cellStyle name="Normal 3 4 2 2 3 3 3 2 3" xfId="40528"/>
    <cellStyle name="Normal 3 4 2 2 3 3 3 3" xfId="10388"/>
    <cellStyle name="Normal 3 4 2 2 3 3 3 3 2" xfId="40530"/>
    <cellStyle name="Normal 3 4 2 2 3 3 3 4" xfId="40527"/>
    <cellStyle name="Normal 3 4 2 2 3 3 4" xfId="10389"/>
    <cellStyle name="Normal 3 4 2 2 3 3 4 2" xfId="10390"/>
    <cellStyle name="Normal 3 4 2 2 3 3 4 2 2" xfId="10391"/>
    <cellStyle name="Normal 3 4 2 2 3 3 4 2 2 2" xfId="40533"/>
    <cellStyle name="Normal 3 4 2 2 3 3 4 2 3" xfId="40532"/>
    <cellStyle name="Normal 3 4 2 2 3 3 4 3" xfId="10392"/>
    <cellStyle name="Normal 3 4 2 2 3 3 4 3 2" xfId="40534"/>
    <cellStyle name="Normal 3 4 2 2 3 3 4 4" xfId="40531"/>
    <cellStyle name="Normal 3 4 2 2 3 3 5" xfId="10393"/>
    <cellStyle name="Normal 3 4 2 2 3 3 5 2" xfId="10394"/>
    <cellStyle name="Normal 3 4 2 2 3 3 5 2 2" xfId="40536"/>
    <cellStyle name="Normal 3 4 2 2 3 3 5 3" xfId="40535"/>
    <cellStyle name="Normal 3 4 2 2 3 3 6" xfId="10395"/>
    <cellStyle name="Normal 3 4 2 2 3 3 6 2" xfId="40537"/>
    <cellStyle name="Normal 3 4 2 2 3 3 7" xfId="40522"/>
    <cellStyle name="Normal 3 4 2 2 3 4" xfId="10396"/>
    <cellStyle name="Normal 3 4 2 2 3 4 2" xfId="10397"/>
    <cellStyle name="Normal 3 4 2 2 3 4 2 2" xfId="10398"/>
    <cellStyle name="Normal 3 4 2 2 3 4 2 2 2" xfId="10399"/>
    <cellStyle name="Normal 3 4 2 2 3 4 2 2 2 2" xfId="40541"/>
    <cellStyle name="Normal 3 4 2 2 3 4 2 2 3" xfId="40540"/>
    <cellStyle name="Normal 3 4 2 2 3 4 2 3" xfId="10400"/>
    <cellStyle name="Normal 3 4 2 2 3 4 2 3 2" xfId="40542"/>
    <cellStyle name="Normal 3 4 2 2 3 4 2 4" xfId="40539"/>
    <cellStyle name="Normal 3 4 2 2 3 4 3" xfId="10401"/>
    <cellStyle name="Normal 3 4 2 2 3 4 3 2" xfId="10402"/>
    <cellStyle name="Normal 3 4 2 2 3 4 3 2 2" xfId="10403"/>
    <cellStyle name="Normal 3 4 2 2 3 4 3 2 2 2" xfId="40545"/>
    <cellStyle name="Normal 3 4 2 2 3 4 3 2 3" xfId="40544"/>
    <cellStyle name="Normal 3 4 2 2 3 4 3 3" xfId="10404"/>
    <cellStyle name="Normal 3 4 2 2 3 4 3 3 2" xfId="40546"/>
    <cellStyle name="Normal 3 4 2 2 3 4 3 4" xfId="40543"/>
    <cellStyle name="Normal 3 4 2 2 3 4 4" xfId="10405"/>
    <cellStyle name="Normal 3 4 2 2 3 4 4 2" xfId="10406"/>
    <cellStyle name="Normal 3 4 2 2 3 4 4 2 2" xfId="40548"/>
    <cellStyle name="Normal 3 4 2 2 3 4 4 3" xfId="40547"/>
    <cellStyle name="Normal 3 4 2 2 3 4 5" xfId="10407"/>
    <cellStyle name="Normal 3 4 2 2 3 4 5 2" xfId="40549"/>
    <cellStyle name="Normal 3 4 2 2 3 4 6" xfId="40538"/>
    <cellStyle name="Normal 3 4 2 2 3 5" xfId="10408"/>
    <cellStyle name="Normal 3 4 2 2 3 5 2" xfId="10409"/>
    <cellStyle name="Normal 3 4 2 2 3 5 2 2" xfId="10410"/>
    <cellStyle name="Normal 3 4 2 2 3 5 2 2 2" xfId="40552"/>
    <cellStyle name="Normal 3 4 2 2 3 5 2 3" xfId="40551"/>
    <cellStyle name="Normal 3 4 2 2 3 5 3" xfId="10411"/>
    <cellStyle name="Normal 3 4 2 2 3 5 3 2" xfId="40553"/>
    <cellStyle name="Normal 3 4 2 2 3 5 4" xfId="40550"/>
    <cellStyle name="Normal 3 4 2 2 3 6" xfId="10412"/>
    <cellStyle name="Normal 3 4 2 2 3 6 2" xfId="10413"/>
    <cellStyle name="Normal 3 4 2 2 3 6 2 2" xfId="10414"/>
    <cellStyle name="Normal 3 4 2 2 3 6 2 2 2" xfId="40556"/>
    <cellStyle name="Normal 3 4 2 2 3 6 2 3" xfId="40555"/>
    <cellStyle name="Normal 3 4 2 2 3 6 3" xfId="10415"/>
    <cellStyle name="Normal 3 4 2 2 3 6 3 2" xfId="40557"/>
    <cellStyle name="Normal 3 4 2 2 3 6 4" xfId="40554"/>
    <cellStyle name="Normal 3 4 2 2 3 7" xfId="10416"/>
    <cellStyle name="Normal 3 4 2 2 3 7 2" xfId="10417"/>
    <cellStyle name="Normal 3 4 2 2 3 7 2 2" xfId="10418"/>
    <cellStyle name="Normal 3 4 2 2 3 7 2 2 2" xfId="40560"/>
    <cellStyle name="Normal 3 4 2 2 3 7 2 3" xfId="40559"/>
    <cellStyle name="Normal 3 4 2 2 3 7 3" xfId="10419"/>
    <cellStyle name="Normal 3 4 2 2 3 7 3 2" xfId="40561"/>
    <cellStyle name="Normal 3 4 2 2 3 7 4" xfId="40558"/>
    <cellStyle name="Normal 3 4 2 2 3 8" xfId="10420"/>
    <cellStyle name="Normal 3 4 2 2 3 8 2" xfId="10421"/>
    <cellStyle name="Normal 3 4 2 2 3 8 2 2" xfId="10422"/>
    <cellStyle name="Normal 3 4 2 2 3 8 2 2 2" xfId="40564"/>
    <cellStyle name="Normal 3 4 2 2 3 8 2 3" xfId="40563"/>
    <cellStyle name="Normal 3 4 2 2 3 8 3" xfId="10423"/>
    <cellStyle name="Normal 3 4 2 2 3 8 3 2" xfId="40565"/>
    <cellStyle name="Normal 3 4 2 2 3 8 4" xfId="40562"/>
    <cellStyle name="Normal 3 4 2 2 3 9" xfId="10424"/>
    <cellStyle name="Normal 3 4 2 2 3 9 2" xfId="10425"/>
    <cellStyle name="Normal 3 4 2 2 3 9 2 2" xfId="10426"/>
    <cellStyle name="Normal 3 4 2 2 3 9 2 2 2" xfId="40568"/>
    <cellStyle name="Normal 3 4 2 2 3 9 2 3" xfId="40567"/>
    <cellStyle name="Normal 3 4 2 2 3 9 3" xfId="10427"/>
    <cellStyle name="Normal 3 4 2 2 3 9 3 2" xfId="40569"/>
    <cellStyle name="Normal 3 4 2 2 3 9 4" xfId="40566"/>
    <cellStyle name="Normal 3 4 2 2 4" xfId="10428"/>
    <cellStyle name="Normal 3 4 2 2 4 2" xfId="10429"/>
    <cellStyle name="Normal 3 4 2 2 4 2 2" xfId="10430"/>
    <cellStyle name="Normal 3 4 2 2 4 2 2 2" xfId="10431"/>
    <cellStyle name="Normal 3 4 2 2 4 2 2 2 2" xfId="40573"/>
    <cellStyle name="Normal 3 4 2 2 4 2 2 3" xfId="40572"/>
    <cellStyle name="Normal 3 4 2 2 4 2 3" xfId="10432"/>
    <cellStyle name="Normal 3 4 2 2 4 2 3 2" xfId="40574"/>
    <cellStyle name="Normal 3 4 2 2 4 2 4" xfId="40571"/>
    <cellStyle name="Normal 3 4 2 2 4 3" xfId="10433"/>
    <cellStyle name="Normal 3 4 2 2 4 3 2" xfId="10434"/>
    <cellStyle name="Normal 3 4 2 2 4 3 2 2" xfId="10435"/>
    <cellStyle name="Normal 3 4 2 2 4 3 2 2 2" xfId="40577"/>
    <cellStyle name="Normal 3 4 2 2 4 3 2 3" xfId="40576"/>
    <cellStyle name="Normal 3 4 2 2 4 3 3" xfId="10436"/>
    <cellStyle name="Normal 3 4 2 2 4 3 3 2" xfId="40578"/>
    <cellStyle name="Normal 3 4 2 2 4 3 4" xfId="40575"/>
    <cellStyle name="Normal 3 4 2 2 4 4" xfId="10437"/>
    <cellStyle name="Normal 3 4 2 2 4 4 2" xfId="10438"/>
    <cellStyle name="Normal 3 4 2 2 4 4 2 2" xfId="10439"/>
    <cellStyle name="Normal 3 4 2 2 4 4 2 2 2" xfId="40581"/>
    <cellStyle name="Normal 3 4 2 2 4 4 2 3" xfId="40580"/>
    <cellStyle name="Normal 3 4 2 2 4 4 3" xfId="10440"/>
    <cellStyle name="Normal 3 4 2 2 4 4 3 2" xfId="40582"/>
    <cellStyle name="Normal 3 4 2 2 4 4 4" xfId="40579"/>
    <cellStyle name="Normal 3 4 2 2 4 5" xfId="10441"/>
    <cellStyle name="Normal 3 4 2 2 4 5 2" xfId="10442"/>
    <cellStyle name="Normal 3 4 2 2 4 5 2 2" xfId="40584"/>
    <cellStyle name="Normal 3 4 2 2 4 5 3" xfId="40583"/>
    <cellStyle name="Normal 3 4 2 2 4 6" xfId="10443"/>
    <cellStyle name="Normal 3 4 2 2 4 6 2" xfId="40585"/>
    <cellStyle name="Normal 3 4 2 2 4 7" xfId="40570"/>
    <cellStyle name="Normal 3 4 2 2 5" xfId="10444"/>
    <cellStyle name="Normal 3 4 2 2 5 2" xfId="10445"/>
    <cellStyle name="Normal 3 4 2 2 5 2 2" xfId="10446"/>
    <cellStyle name="Normal 3 4 2 2 5 2 2 2" xfId="10447"/>
    <cellStyle name="Normal 3 4 2 2 5 2 2 2 2" xfId="40589"/>
    <cellStyle name="Normal 3 4 2 2 5 2 2 3" xfId="40588"/>
    <cellStyle name="Normal 3 4 2 2 5 2 3" xfId="10448"/>
    <cellStyle name="Normal 3 4 2 2 5 2 3 2" xfId="40590"/>
    <cellStyle name="Normal 3 4 2 2 5 2 4" xfId="40587"/>
    <cellStyle name="Normal 3 4 2 2 5 3" xfId="10449"/>
    <cellStyle name="Normal 3 4 2 2 5 3 2" xfId="10450"/>
    <cellStyle name="Normal 3 4 2 2 5 3 2 2" xfId="10451"/>
    <cellStyle name="Normal 3 4 2 2 5 3 2 2 2" xfId="40593"/>
    <cellStyle name="Normal 3 4 2 2 5 3 2 3" xfId="40592"/>
    <cellStyle name="Normal 3 4 2 2 5 3 3" xfId="10452"/>
    <cellStyle name="Normal 3 4 2 2 5 3 3 2" xfId="40594"/>
    <cellStyle name="Normal 3 4 2 2 5 3 4" xfId="40591"/>
    <cellStyle name="Normal 3 4 2 2 5 4" xfId="10453"/>
    <cellStyle name="Normal 3 4 2 2 5 4 2" xfId="10454"/>
    <cellStyle name="Normal 3 4 2 2 5 4 2 2" xfId="10455"/>
    <cellStyle name="Normal 3 4 2 2 5 4 2 2 2" xfId="40597"/>
    <cellStyle name="Normal 3 4 2 2 5 4 2 3" xfId="40596"/>
    <cellStyle name="Normal 3 4 2 2 5 4 3" xfId="10456"/>
    <cellStyle name="Normal 3 4 2 2 5 4 3 2" xfId="40598"/>
    <cellStyle name="Normal 3 4 2 2 5 4 4" xfId="40595"/>
    <cellStyle name="Normal 3 4 2 2 5 5" xfId="10457"/>
    <cellStyle name="Normal 3 4 2 2 5 5 2" xfId="10458"/>
    <cellStyle name="Normal 3 4 2 2 5 5 2 2" xfId="40600"/>
    <cellStyle name="Normal 3 4 2 2 5 5 3" xfId="40599"/>
    <cellStyle name="Normal 3 4 2 2 5 6" xfId="10459"/>
    <cellStyle name="Normal 3 4 2 2 5 6 2" xfId="40601"/>
    <cellStyle name="Normal 3 4 2 2 5 7" xfId="40586"/>
    <cellStyle name="Normal 3 4 2 2 6" xfId="10460"/>
    <cellStyle name="Normal 3 4 2 2 6 2" xfId="10461"/>
    <cellStyle name="Normal 3 4 2 2 6 2 2" xfId="10462"/>
    <cellStyle name="Normal 3 4 2 2 6 2 2 2" xfId="10463"/>
    <cellStyle name="Normal 3 4 2 2 6 2 2 2 2" xfId="40605"/>
    <cellStyle name="Normal 3 4 2 2 6 2 2 3" xfId="40604"/>
    <cellStyle name="Normal 3 4 2 2 6 2 3" xfId="10464"/>
    <cellStyle name="Normal 3 4 2 2 6 2 3 2" xfId="40606"/>
    <cellStyle name="Normal 3 4 2 2 6 2 4" xfId="40603"/>
    <cellStyle name="Normal 3 4 2 2 6 3" xfId="10465"/>
    <cellStyle name="Normal 3 4 2 2 6 3 2" xfId="10466"/>
    <cellStyle name="Normal 3 4 2 2 6 3 2 2" xfId="10467"/>
    <cellStyle name="Normal 3 4 2 2 6 3 2 2 2" xfId="40609"/>
    <cellStyle name="Normal 3 4 2 2 6 3 2 3" xfId="40608"/>
    <cellStyle name="Normal 3 4 2 2 6 3 3" xfId="10468"/>
    <cellStyle name="Normal 3 4 2 2 6 3 3 2" xfId="40610"/>
    <cellStyle name="Normal 3 4 2 2 6 3 4" xfId="40607"/>
    <cellStyle name="Normal 3 4 2 2 6 4" xfId="10469"/>
    <cellStyle name="Normal 3 4 2 2 6 4 2" xfId="10470"/>
    <cellStyle name="Normal 3 4 2 2 6 4 2 2" xfId="40612"/>
    <cellStyle name="Normal 3 4 2 2 6 4 3" xfId="40611"/>
    <cellStyle name="Normal 3 4 2 2 6 5" xfId="10471"/>
    <cellStyle name="Normal 3 4 2 2 6 5 2" xfId="40613"/>
    <cellStyle name="Normal 3 4 2 2 6 6" xfId="40602"/>
    <cellStyle name="Normal 3 4 2 2 7" xfId="10472"/>
    <cellStyle name="Normal 3 4 2 2 7 2" xfId="10473"/>
    <cellStyle name="Normal 3 4 2 2 7 2 2" xfId="10474"/>
    <cellStyle name="Normal 3 4 2 2 7 2 2 2" xfId="40616"/>
    <cellStyle name="Normal 3 4 2 2 7 2 3" xfId="40615"/>
    <cellStyle name="Normal 3 4 2 2 7 3" xfId="10475"/>
    <cellStyle name="Normal 3 4 2 2 7 3 2" xfId="40617"/>
    <cellStyle name="Normal 3 4 2 2 7 4" xfId="40614"/>
    <cellStyle name="Normal 3 4 2 2 8" xfId="10476"/>
    <cellStyle name="Normal 3 4 2 2 8 2" xfId="10477"/>
    <cellStyle name="Normal 3 4 2 2 8 2 2" xfId="10478"/>
    <cellStyle name="Normal 3 4 2 2 8 2 2 2" xfId="40620"/>
    <cellStyle name="Normal 3 4 2 2 8 2 3" xfId="40619"/>
    <cellStyle name="Normal 3 4 2 2 8 3" xfId="10479"/>
    <cellStyle name="Normal 3 4 2 2 8 3 2" xfId="40621"/>
    <cellStyle name="Normal 3 4 2 2 8 4" xfId="40618"/>
    <cellStyle name="Normal 3 4 2 2 9" xfId="10480"/>
    <cellStyle name="Normal 3 4 2 2 9 2" xfId="10481"/>
    <cellStyle name="Normal 3 4 2 2 9 2 2" xfId="10482"/>
    <cellStyle name="Normal 3 4 2 2 9 2 2 2" xfId="40624"/>
    <cellStyle name="Normal 3 4 2 2 9 2 3" xfId="40623"/>
    <cellStyle name="Normal 3 4 2 2 9 3" xfId="10483"/>
    <cellStyle name="Normal 3 4 2 2 9 3 2" xfId="40625"/>
    <cellStyle name="Normal 3 4 2 2 9 4" xfId="40622"/>
    <cellStyle name="Normal 3 4 2 3" xfId="10484"/>
    <cellStyle name="Normal 3 4 2 3 10" xfId="10485"/>
    <cellStyle name="Normal 3 4 2 3 10 2" xfId="10486"/>
    <cellStyle name="Normal 3 4 2 3 10 2 2" xfId="10487"/>
    <cellStyle name="Normal 3 4 2 3 10 2 2 2" xfId="40629"/>
    <cellStyle name="Normal 3 4 2 3 10 2 3" xfId="40628"/>
    <cellStyle name="Normal 3 4 2 3 10 3" xfId="10488"/>
    <cellStyle name="Normal 3 4 2 3 10 3 2" xfId="40630"/>
    <cellStyle name="Normal 3 4 2 3 10 4" xfId="40627"/>
    <cellStyle name="Normal 3 4 2 3 11" xfId="10489"/>
    <cellStyle name="Normal 3 4 2 3 11 2" xfId="10490"/>
    <cellStyle name="Normal 3 4 2 3 11 2 2" xfId="40632"/>
    <cellStyle name="Normal 3 4 2 3 11 3" xfId="40631"/>
    <cellStyle name="Normal 3 4 2 3 12" xfId="10491"/>
    <cellStyle name="Normal 3 4 2 3 12 2" xfId="40633"/>
    <cellStyle name="Normal 3 4 2 3 13" xfId="10492"/>
    <cellStyle name="Normal 3 4 2 3 13 2" xfId="40634"/>
    <cellStyle name="Normal 3 4 2 3 14" xfId="40626"/>
    <cellStyle name="Normal 3 4 2 3 2" xfId="10493"/>
    <cellStyle name="Normal 3 4 2 3 2 10" xfId="10494"/>
    <cellStyle name="Normal 3 4 2 3 2 10 2" xfId="10495"/>
    <cellStyle name="Normal 3 4 2 3 2 10 2 2" xfId="40637"/>
    <cellStyle name="Normal 3 4 2 3 2 10 3" xfId="40636"/>
    <cellStyle name="Normal 3 4 2 3 2 11" xfId="10496"/>
    <cellStyle name="Normal 3 4 2 3 2 11 2" xfId="40638"/>
    <cellStyle name="Normal 3 4 2 3 2 12" xfId="40635"/>
    <cellStyle name="Normal 3 4 2 3 2 2" xfId="10497"/>
    <cellStyle name="Normal 3 4 2 3 2 2 2" xfId="10498"/>
    <cellStyle name="Normal 3 4 2 3 2 2 2 2" xfId="10499"/>
    <cellStyle name="Normal 3 4 2 3 2 2 2 2 2" xfId="10500"/>
    <cellStyle name="Normal 3 4 2 3 2 2 2 2 2 2" xfId="40642"/>
    <cellStyle name="Normal 3 4 2 3 2 2 2 2 3" xfId="40641"/>
    <cellStyle name="Normal 3 4 2 3 2 2 2 3" xfId="10501"/>
    <cellStyle name="Normal 3 4 2 3 2 2 2 3 2" xfId="40643"/>
    <cellStyle name="Normal 3 4 2 3 2 2 2 4" xfId="40640"/>
    <cellStyle name="Normal 3 4 2 3 2 2 3" xfId="10502"/>
    <cellStyle name="Normal 3 4 2 3 2 2 3 2" xfId="10503"/>
    <cellStyle name="Normal 3 4 2 3 2 2 3 2 2" xfId="10504"/>
    <cellStyle name="Normal 3 4 2 3 2 2 3 2 2 2" xfId="40646"/>
    <cellStyle name="Normal 3 4 2 3 2 2 3 2 3" xfId="40645"/>
    <cellStyle name="Normal 3 4 2 3 2 2 3 3" xfId="10505"/>
    <cellStyle name="Normal 3 4 2 3 2 2 3 3 2" xfId="40647"/>
    <cellStyle name="Normal 3 4 2 3 2 2 3 4" xfId="40644"/>
    <cellStyle name="Normal 3 4 2 3 2 2 4" xfId="10506"/>
    <cellStyle name="Normal 3 4 2 3 2 2 4 2" xfId="10507"/>
    <cellStyle name="Normal 3 4 2 3 2 2 4 2 2" xfId="10508"/>
    <cellStyle name="Normal 3 4 2 3 2 2 4 2 2 2" xfId="40650"/>
    <cellStyle name="Normal 3 4 2 3 2 2 4 2 3" xfId="40649"/>
    <cellStyle name="Normal 3 4 2 3 2 2 4 3" xfId="10509"/>
    <cellStyle name="Normal 3 4 2 3 2 2 4 3 2" xfId="40651"/>
    <cellStyle name="Normal 3 4 2 3 2 2 4 4" xfId="40648"/>
    <cellStyle name="Normal 3 4 2 3 2 2 5" xfId="10510"/>
    <cellStyle name="Normal 3 4 2 3 2 2 5 2" xfId="10511"/>
    <cellStyle name="Normal 3 4 2 3 2 2 5 2 2" xfId="40653"/>
    <cellStyle name="Normal 3 4 2 3 2 2 5 3" xfId="40652"/>
    <cellStyle name="Normal 3 4 2 3 2 2 6" xfId="10512"/>
    <cellStyle name="Normal 3 4 2 3 2 2 6 2" xfId="40654"/>
    <cellStyle name="Normal 3 4 2 3 2 2 7" xfId="40639"/>
    <cellStyle name="Normal 3 4 2 3 2 3" xfId="10513"/>
    <cellStyle name="Normal 3 4 2 3 2 3 2" xfId="10514"/>
    <cellStyle name="Normal 3 4 2 3 2 3 2 2" xfId="10515"/>
    <cellStyle name="Normal 3 4 2 3 2 3 2 2 2" xfId="10516"/>
    <cellStyle name="Normal 3 4 2 3 2 3 2 2 2 2" xfId="40658"/>
    <cellStyle name="Normal 3 4 2 3 2 3 2 2 3" xfId="40657"/>
    <cellStyle name="Normal 3 4 2 3 2 3 2 3" xfId="10517"/>
    <cellStyle name="Normal 3 4 2 3 2 3 2 3 2" xfId="40659"/>
    <cellStyle name="Normal 3 4 2 3 2 3 2 4" xfId="40656"/>
    <cellStyle name="Normal 3 4 2 3 2 3 3" xfId="10518"/>
    <cellStyle name="Normal 3 4 2 3 2 3 3 2" xfId="10519"/>
    <cellStyle name="Normal 3 4 2 3 2 3 3 2 2" xfId="10520"/>
    <cellStyle name="Normal 3 4 2 3 2 3 3 2 2 2" xfId="40662"/>
    <cellStyle name="Normal 3 4 2 3 2 3 3 2 3" xfId="40661"/>
    <cellStyle name="Normal 3 4 2 3 2 3 3 3" xfId="10521"/>
    <cellStyle name="Normal 3 4 2 3 2 3 3 3 2" xfId="40663"/>
    <cellStyle name="Normal 3 4 2 3 2 3 3 4" xfId="40660"/>
    <cellStyle name="Normal 3 4 2 3 2 3 4" xfId="10522"/>
    <cellStyle name="Normal 3 4 2 3 2 3 4 2" xfId="10523"/>
    <cellStyle name="Normal 3 4 2 3 2 3 4 2 2" xfId="10524"/>
    <cellStyle name="Normal 3 4 2 3 2 3 4 2 2 2" xfId="40666"/>
    <cellStyle name="Normal 3 4 2 3 2 3 4 2 3" xfId="40665"/>
    <cellStyle name="Normal 3 4 2 3 2 3 4 3" xfId="10525"/>
    <cellStyle name="Normal 3 4 2 3 2 3 4 3 2" xfId="40667"/>
    <cellStyle name="Normal 3 4 2 3 2 3 4 4" xfId="40664"/>
    <cellStyle name="Normal 3 4 2 3 2 3 5" xfId="10526"/>
    <cellStyle name="Normal 3 4 2 3 2 3 5 2" xfId="10527"/>
    <cellStyle name="Normal 3 4 2 3 2 3 5 2 2" xfId="40669"/>
    <cellStyle name="Normal 3 4 2 3 2 3 5 3" xfId="40668"/>
    <cellStyle name="Normal 3 4 2 3 2 3 6" xfId="10528"/>
    <cellStyle name="Normal 3 4 2 3 2 3 6 2" xfId="40670"/>
    <cellStyle name="Normal 3 4 2 3 2 3 7" xfId="40655"/>
    <cellStyle name="Normal 3 4 2 3 2 4" xfId="10529"/>
    <cellStyle name="Normal 3 4 2 3 2 4 2" xfId="10530"/>
    <cellStyle name="Normal 3 4 2 3 2 4 2 2" xfId="10531"/>
    <cellStyle name="Normal 3 4 2 3 2 4 2 2 2" xfId="10532"/>
    <cellStyle name="Normal 3 4 2 3 2 4 2 2 2 2" xfId="40674"/>
    <cellStyle name="Normal 3 4 2 3 2 4 2 2 3" xfId="40673"/>
    <cellStyle name="Normal 3 4 2 3 2 4 2 3" xfId="10533"/>
    <cellStyle name="Normal 3 4 2 3 2 4 2 3 2" xfId="40675"/>
    <cellStyle name="Normal 3 4 2 3 2 4 2 4" xfId="40672"/>
    <cellStyle name="Normal 3 4 2 3 2 4 3" xfId="10534"/>
    <cellStyle name="Normal 3 4 2 3 2 4 3 2" xfId="10535"/>
    <cellStyle name="Normal 3 4 2 3 2 4 3 2 2" xfId="10536"/>
    <cellStyle name="Normal 3 4 2 3 2 4 3 2 2 2" xfId="40678"/>
    <cellStyle name="Normal 3 4 2 3 2 4 3 2 3" xfId="40677"/>
    <cellStyle name="Normal 3 4 2 3 2 4 3 3" xfId="10537"/>
    <cellStyle name="Normal 3 4 2 3 2 4 3 3 2" xfId="40679"/>
    <cellStyle name="Normal 3 4 2 3 2 4 3 4" xfId="40676"/>
    <cellStyle name="Normal 3 4 2 3 2 4 4" xfId="10538"/>
    <cellStyle name="Normal 3 4 2 3 2 4 4 2" xfId="10539"/>
    <cellStyle name="Normal 3 4 2 3 2 4 4 2 2" xfId="40681"/>
    <cellStyle name="Normal 3 4 2 3 2 4 4 3" xfId="40680"/>
    <cellStyle name="Normal 3 4 2 3 2 4 5" xfId="10540"/>
    <cellStyle name="Normal 3 4 2 3 2 4 5 2" xfId="40682"/>
    <cellStyle name="Normal 3 4 2 3 2 4 6" xfId="40671"/>
    <cellStyle name="Normal 3 4 2 3 2 5" xfId="10541"/>
    <cellStyle name="Normal 3 4 2 3 2 5 2" xfId="10542"/>
    <cellStyle name="Normal 3 4 2 3 2 5 2 2" xfId="10543"/>
    <cellStyle name="Normal 3 4 2 3 2 5 2 2 2" xfId="40685"/>
    <cellStyle name="Normal 3 4 2 3 2 5 2 3" xfId="40684"/>
    <cellStyle name="Normal 3 4 2 3 2 5 3" xfId="10544"/>
    <cellStyle name="Normal 3 4 2 3 2 5 3 2" xfId="40686"/>
    <cellStyle name="Normal 3 4 2 3 2 5 4" xfId="40683"/>
    <cellStyle name="Normal 3 4 2 3 2 6" xfId="10545"/>
    <cellStyle name="Normal 3 4 2 3 2 6 2" xfId="10546"/>
    <cellStyle name="Normal 3 4 2 3 2 6 2 2" xfId="10547"/>
    <cellStyle name="Normal 3 4 2 3 2 6 2 2 2" xfId="40689"/>
    <cellStyle name="Normal 3 4 2 3 2 6 2 3" xfId="40688"/>
    <cellStyle name="Normal 3 4 2 3 2 6 3" xfId="10548"/>
    <cellStyle name="Normal 3 4 2 3 2 6 3 2" xfId="40690"/>
    <cellStyle name="Normal 3 4 2 3 2 6 4" xfId="40687"/>
    <cellStyle name="Normal 3 4 2 3 2 7" xfId="10549"/>
    <cellStyle name="Normal 3 4 2 3 2 7 2" xfId="10550"/>
    <cellStyle name="Normal 3 4 2 3 2 7 2 2" xfId="10551"/>
    <cellStyle name="Normal 3 4 2 3 2 7 2 2 2" xfId="40693"/>
    <cellStyle name="Normal 3 4 2 3 2 7 2 3" xfId="40692"/>
    <cellStyle name="Normal 3 4 2 3 2 7 3" xfId="10552"/>
    <cellStyle name="Normal 3 4 2 3 2 7 3 2" xfId="40694"/>
    <cellStyle name="Normal 3 4 2 3 2 7 4" xfId="40691"/>
    <cellStyle name="Normal 3 4 2 3 2 8" xfId="10553"/>
    <cellStyle name="Normal 3 4 2 3 2 8 2" xfId="10554"/>
    <cellStyle name="Normal 3 4 2 3 2 8 2 2" xfId="10555"/>
    <cellStyle name="Normal 3 4 2 3 2 8 2 2 2" xfId="40697"/>
    <cellStyle name="Normal 3 4 2 3 2 8 2 3" xfId="40696"/>
    <cellStyle name="Normal 3 4 2 3 2 8 3" xfId="10556"/>
    <cellStyle name="Normal 3 4 2 3 2 8 3 2" xfId="40698"/>
    <cellStyle name="Normal 3 4 2 3 2 8 4" xfId="40695"/>
    <cellStyle name="Normal 3 4 2 3 2 9" xfId="10557"/>
    <cellStyle name="Normal 3 4 2 3 2 9 2" xfId="10558"/>
    <cellStyle name="Normal 3 4 2 3 2 9 2 2" xfId="10559"/>
    <cellStyle name="Normal 3 4 2 3 2 9 2 2 2" xfId="40701"/>
    <cellStyle name="Normal 3 4 2 3 2 9 2 3" xfId="40700"/>
    <cellStyle name="Normal 3 4 2 3 2 9 3" xfId="10560"/>
    <cellStyle name="Normal 3 4 2 3 2 9 3 2" xfId="40702"/>
    <cellStyle name="Normal 3 4 2 3 2 9 4" xfId="40699"/>
    <cellStyle name="Normal 3 4 2 3 3" xfId="10561"/>
    <cellStyle name="Normal 3 4 2 3 3 2" xfId="10562"/>
    <cellStyle name="Normal 3 4 2 3 3 2 2" xfId="10563"/>
    <cellStyle name="Normal 3 4 2 3 3 2 2 2" xfId="10564"/>
    <cellStyle name="Normal 3 4 2 3 3 2 2 2 2" xfId="40706"/>
    <cellStyle name="Normal 3 4 2 3 3 2 2 3" xfId="40705"/>
    <cellStyle name="Normal 3 4 2 3 3 2 3" xfId="10565"/>
    <cellStyle name="Normal 3 4 2 3 3 2 3 2" xfId="40707"/>
    <cellStyle name="Normal 3 4 2 3 3 2 4" xfId="40704"/>
    <cellStyle name="Normal 3 4 2 3 3 3" xfId="10566"/>
    <cellStyle name="Normal 3 4 2 3 3 3 2" xfId="10567"/>
    <cellStyle name="Normal 3 4 2 3 3 3 2 2" xfId="10568"/>
    <cellStyle name="Normal 3 4 2 3 3 3 2 2 2" xfId="40710"/>
    <cellStyle name="Normal 3 4 2 3 3 3 2 3" xfId="40709"/>
    <cellStyle name="Normal 3 4 2 3 3 3 3" xfId="10569"/>
    <cellStyle name="Normal 3 4 2 3 3 3 3 2" xfId="40711"/>
    <cellStyle name="Normal 3 4 2 3 3 3 4" xfId="40708"/>
    <cellStyle name="Normal 3 4 2 3 3 4" xfId="10570"/>
    <cellStyle name="Normal 3 4 2 3 3 4 2" xfId="10571"/>
    <cellStyle name="Normal 3 4 2 3 3 4 2 2" xfId="10572"/>
    <cellStyle name="Normal 3 4 2 3 3 4 2 2 2" xfId="40714"/>
    <cellStyle name="Normal 3 4 2 3 3 4 2 3" xfId="40713"/>
    <cellStyle name="Normal 3 4 2 3 3 4 3" xfId="10573"/>
    <cellStyle name="Normal 3 4 2 3 3 4 3 2" xfId="40715"/>
    <cellStyle name="Normal 3 4 2 3 3 4 4" xfId="40712"/>
    <cellStyle name="Normal 3 4 2 3 3 5" xfId="10574"/>
    <cellStyle name="Normal 3 4 2 3 3 5 2" xfId="10575"/>
    <cellStyle name="Normal 3 4 2 3 3 5 2 2" xfId="40717"/>
    <cellStyle name="Normal 3 4 2 3 3 5 3" xfId="40716"/>
    <cellStyle name="Normal 3 4 2 3 3 6" xfId="10576"/>
    <cellStyle name="Normal 3 4 2 3 3 6 2" xfId="40718"/>
    <cellStyle name="Normal 3 4 2 3 3 7" xfId="40703"/>
    <cellStyle name="Normal 3 4 2 3 4" xfId="10577"/>
    <cellStyle name="Normal 3 4 2 3 4 2" xfId="10578"/>
    <cellStyle name="Normal 3 4 2 3 4 2 2" xfId="10579"/>
    <cellStyle name="Normal 3 4 2 3 4 2 2 2" xfId="10580"/>
    <cellStyle name="Normal 3 4 2 3 4 2 2 2 2" xfId="40722"/>
    <cellStyle name="Normal 3 4 2 3 4 2 2 3" xfId="40721"/>
    <cellStyle name="Normal 3 4 2 3 4 2 3" xfId="10581"/>
    <cellStyle name="Normal 3 4 2 3 4 2 3 2" xfId="40723"/>
    <cellStyle name="Normal 3 4 2 3 4 2 4" xfId="40720"/>
    <cellStyle name="Normal 3 4 2 3 4 3" xfId="10582"/>
    <cellStyle name="Normal 3 4 2 3 4 3 2" xfId="10583"/>
    <cellStyle name="Normal 3 4 2 3 4 3 2 2" xfId="10584"/>
    <cellStyle name="Normal 3 4 2 3 4 3 2 2 2" xfId="40726"/>
    <cellStyle name="Normal 3 4 2 3 4 3 2 3" xfId="40725"/>
    <cellStyle name="Normal 3 4 2 3 4 3 3" xfId="10585"/>
    <cellStyle name="Normal 3 4 2 3 4 3 3 2" xfId="40727"/>
    <cellStyle name="Normal 3 4 2 3 4 3 4" xfId="40724"/>
    <cellStyle name="Normal 3 4 2 3 4 4" xfId="10586"/>
    <cellStyle name="Normal 3 4 2 3 4 4 2" xfId="10587"/>
    <cellStyle name="Normal 3 4 2 3 4 4 2 2" xfId="10588"/>
    <cellStyle name="Normal 3 4 2 3 4 4 2 2 2" xfId="40730"/>
    <cellStyle name="Normal 3 4 2 3 4 4 2 3" xfId="40729"/>
    <cellStyle name="Normal 3 4 2 3 4 4 3" xfId="10589"/>
    <cellStyle name="Normal 3 4 2 3 4 4 3 2" xfId="40731"/>
    <cellStyle name="Normal 3 4 2 3 4 4 4" xfId="40728"/>
    <cellStyle name="Normal 3 4 2 3 4 5" xfId="10590"/>
    <cellStyle name="Normal 3 4 2 3 4 5 2" xfId="10591"/>
    <cellStyle name="Normal 3 4 2 3 4 5 2 2" xfId="40733"/>
    <cellStyle name="Normal 3 4 2 3 4 5 3" xfId="40732"/>
    <cellStyle name="Normal 3 4 2 3 4 6" xfId="10592"/>
    <cellStyle name="Normal 3 4 2 3 4 6 2" xfId="40734"/>
    <cellStyle name="Normal 3 4 2 3 4 7" xfId="40719"/>
    <cellStyle name="Normal 3 4 2 3 5" xfId="10593"/>
    <cellStyle name="Normal 3 4 2 3 5 2" xfId="10594"/>
    <cellStyle name="Normal 3 4 2 3 5 2 2" xfId="10595"/>
    <cellStyle name="Normal 3 4 2 3 5 2 2 2" xfId="10596"/>
    <cellStyle name="Normal 3 4 2 3 5 2 2 2 2" xfId="40738"/>
    <cellStyle name="Normal 3 4 2 3 5 2 2 3" xfId="40737"/>
    <cellStyle name="Normal 3 4 2 3 5 2 3" xfId="10597"/>
    <cellStyle name="Normal 3 4 2 3 5 2 3 2" xfId="40739"/>
    <cellStyle name="Normal 3 4 2 3 5 2 4" xfId="40736"/>
    <cellStyle name="Normal 3 4 2 3 5 3" xfId="10598"/>
    <cellStyle name="Normal 3 4 2 3 5 3 2" xfId="10599"/>
    <cellStyle name="Normal 3 4 2 3 5 3 2 2" xfId="10600"/>
    <cellStyle name="Normal 3 4 2 3 5 3 2 2 2" xfId="40742"/>
    <cellStyle name="Normal 3 4 2 3 5 3 2 3" xfId="40741"/>
    <cellStyle name="Normal 3 4 2 3 5 3 3" xfId="10601"/>
    <cellStyle name="Normal 3 4 2 3 5 3 3 2" xfId="40743"/>
    <cellStyle name="Normal 3 4 2 3 5 3 4" xfId="40740"/>
    <cellStyle name="Normal 3 4 2 3 5 4" xfId="10602"/>
    <cellStyle name="Normal 3 4 2 3 5 4 2" xfId="10603"/>
    <cellStyle name="Normal 3 4 2 3 5 4 2 2" xfId="40745"/>
    <cellStyle name="Normal 3 4 2 3 5 4 3" xfId="40744"/>
    <cellStyle name="Normal 3 4 2 3 5 5" xfId="10604"/>
    <cellStyle name="Normal 3 4 2 3 5 5 2" xfId="40746"/>
    <cellStyle name="Normal 3 4 2 3 5 6" xfId="40735"/>
    <cellStyle name="Normal 3 4 2 3 6" xfId="10605"/>
    <cellStyle name="Normal 3 4 2 3 6 2" xfId="10606"/>
    <cellStyle name="Normal 3 4 2 3 6 2 2" xfId="10607"/>
    <cellStyle name="Normal 3 4 2 3 6 2 2 2" xfId="40749"/>
    <cellStyle name="Normal 3 4 2 3 6 2 3" xfId="40748"/>
    <cellStyle name="Normal 3 4 2 3 6 3" xfId="10608"/>
    <cellStyle name="Normal 3 4 2 3 6 3 2" xfId="40750"/>
    <cellStyle name="Normal 3 4 2 3 6 4" xfId="40747"/>
    <cellStyle name="Normal 3 4 2 3 7" xfId="10609"/>
    <cellStyle name="Normal 3 4 2 3 7 2" xfId="10610"/>
    <cellStyle name="Normal 3 4 2 3 7 2 2" xfId="10611"/>
    <cellStyle name="Normal 3 4 2 3 7 2 2 2" xfId="40753"/>
    <cellStyle name="Normal 3 4 2 3 7 2 3" xfId="40752"/>
    <cellStyle name="Normal 3 4 2 3 7 3" xfId="10612"/>
    <cellStyle name="Normal 3 4 2 3 7 3 2" xfId="40754"/>
    <cellStyle name="Normal 3 4 2 3 7 4" xfId="40751"/>
    <cellStyle name="Normal 3 4 2 3 8" xfId="10613"/>
    <cellStyle name="Normal 3 4 2 3 8 2" xfId="10614"/>
    <cellStyle name="Normal 3 4 2 3 8 2 2" xfId="10615"/>
    <cellStyle name="Normal 3 4 2 3 8 2 2 2" xfId="40757"/>
    <cellStyle name="Normal 3 4 2 3 8 2 3" xfId="40756"/>
    <cellStyle name="Normal 3 4 2 3 8 3" xfId="10616"/>
    <cellStyle name="Normal 3 4 2 3 8 3 2" xfId="40758"/>
    <cellStyle name="Normal 3 4 2 3 8 4" xfId="40755"/>
    <cellStyle name="Normal 3 4 2 3 9" xfId="10617"/>
    <cellStyle name="Normal 3 4 2 3 9 2" xfId="10618"/>
    <cellStyle name="Normal 3 4 2 3 9 2 2" xfId="10619"/>
    <cellStyle name="Normal 3 4 2 3 9 2 2 2" xfId="40761"/>
    <cellStyle name="Normal 3 4 2 3 9 2 3" xfId="40760"/>
    <cellStyle name="Normal 3 4 2 3 9 3" xfId="10620"/>
    <cellStyle name="Normal 3 4 2 3 9 3 2" xfId="40762"/>
    <cellStyle name="Normal 3 4 2 3 9 4" xfId="40759"/>
    <cellStyle name="Normal 3 4 2 4" xfId="10621"/>
    <cellStyle name="Normal 3 4 2 4 10" xfId="10622"/>
    <cellStyle name="Normal 3 4 2 4 10 2" xfId="10623"/>
    <cellStyle name="Normal 3 4 2 4 10 2 2" xfId="40765"/>
    <cellStyle name="Normal 3 4 2 4 10 3" xfId="40764"/>
    <cellStyle name="Normal 3 4 2 4 11" xfId="10624"/>
    <cellStyle name="Normal 3 4 2 4 11 2" xfId="40766"/>
    <cellStyle name="Normal 3 4 2 4 12" xfId="40763"/>
    <cellStyle name="Normal 3 4 2 4 2" xfId="10625"/>
    <cellStyle name="Normal 3 4 2 4 2 2" xfId="10626"/>
    <cellStyle name="Normal 3 4 2 4 2 2 2" xfId="10627"/>
    <cellStyle name="Normal 3 4 2 4 2 2 2 2" xfId="10628"/>
    <cellStyle name="Normal 3 4 2 4 2 2 2 2 2" xfId="40770"/>
    <cellStyle name="Normal 3 4 2 4 2 2 2 3" xfId="40769"/>
    <cellStyle name="Normal 3 4 2 4 2 2 3" xfId="10629"/>
    <cellStyle name="Normal 3 4 2 4 2 2 3 2" xfId="40771"/>
    <cellStyle name="Normal 3 4 2 4 2 2 4" xfId="40768"/>
    <cellStyle name="Normal 3 4 2 4 2 3" xfId="10630"/>
    <cellStyle name="Normal 3 4 2 4 2 3 2" xfId="10631"/>
    <cellStyle name="Normal 3 4 2 4 2 3 2 2" xfId="10632"/>
    <cellStyle name="Normal 3 4 2 4 2 3 2 2 2" xfId="40774"/>
    <cellStyle name="Normal 3 4 2 4 2 3 2 3" xfId="40773"/>
    <cellStyle name="Normal 3 4 2 4 2 3 3" xfId="10633"/>
    <cellStyle name="Normal 3 4 2 4 2 3 3 2" xfId="40775"/>
    <cellStyle name="Normal 3 4 2 4 2 3 4" xfId="40772"/>
    <cellStyle name="Normal 3 4 2 4 2 4" xfId="10634"/>
    <cellStyle name="Normal 3 4 2 4 2 4 2" xfId="10635"/>
    <cellStyle name="Normal 3 4 2 4 2 4 2 2" xfId="10636"/>
    <cellStyle name="Normal 3 4 2 4 2 4 2 2 2" xfId="40778"/>
    <cellStyle name="Normal 3 4 2 4 2 4 2 3" xfId="40777"/>
    <cellStyle name="Normal 3 4 2 4 2 4 3" xfId="10637"/>
    <cellStyle name="Normal 3 4 2 4 2 4 3 2" xfId="40779"/>
    <cellStyle name="Normal 3 4 2 4 2 4 4" xfId="40776"/>
    <cellStyle name="Normal 3 4 2 4 2 5" xfId="10638"/>
    <cellStyle name="Normal 3 4 2 4 2 5 2" xfId="10639"/>
    <cellStyle name="Normal 3 4 2 4 2 5 2 2" xfId="40781"/>
    <cellStyle name="Normal 3 4 2 4 2 5 3" xfId="40780"/>
    <cellStyle name="Normal 3 4 2 4 2 6" xfId="10640"/>
    <cellStyle name="Normal 3 4 2 4 2 6 2" xfId="40782"/>
    <cellStyle name="Normal 3 4 2 4 2 7" xfId="40767"/>
    <cellStyle name="Normal 3 4 2 4 3" xfId="10641"/>
    <cellStyle name="Normal 3 4 2 4 3 2" xfId="10642"/>
    <cellStyle name="Normal 3 4 2 4 3 2 2" xfId="10643"/>
    <cellStyle name="Normal 3 4 2 4 3 2 2 2" xfId="10644"/>
    <cellStyle name="Normal 3 4 2 4 3 2 2 2 2" xfId="40786"/>
    <cellStyle name="Normal 3 4 2 4 3 2 2 3" xfId="40785"/>
    <cellStyle name="Normal 3 4 2 4 3 2 3" xfId="10645"/>
    <cellStyle name="Normal 3 4 2 4 3 2 3 2" xfId="40787"/>
    <cellStyle name="Normal 3 4 2 4 3 2 4" xfId="40784"/>
    <cellStyle name="Normal 3 4 2 4 3 3" xfId="10646"/>
    <cellStyle name="Normal 3 4 2 4 3 3 2" xfId="10647"/>
    <cellStyle name="Normal 3 4 2 4 3 3 2 2" xfId="10648"/>
    <cellStyle name="Normal 3 4 2 4 3 3 2 2 2" xfId="40790"/>
    <cellStyle name="Normal 3 4 2 4 3 3 2 3" xfId="40789"/>
    <cellStyle name="Normal 3 4 2 4 3 3 3" xfId="10649"/>
    <cellStyle name="Normal 3 4 2 4 3 3 3 2" xfId="40791"/>
    <cellStyle name="Normal 3 4 2 4 3 3 4" xfId="40788"/>
    <cellStyle name="Normal 3 4 2 4 3 4" xfId="10650"/>
    <cellStyle name="Normal 3 4 2 4 3 4 2" xfId="10651"/>
    <cellStyle name="Normal 3 4 2 4 3 4 2 2" xfId="10652"/>
    <cellStyle name="Normal 3 4 2 4 3 4 2 2 2" xfId="40794"/>
    <cellStyle name="Normal 3 4 2 4 3 4 2 3" xfId="40793"/>
    <cellStyle name="Normal 3 4 2 4 3 4 3" xfId="10653"/>
    <cellStyle name="Normal 3 4 2 4 3 4 3 2" xfId="40795"/>
    <cellStyle name="Normal 3 4 2 4 3 4 4" xfId="40792"/>
    <cellStyle name="Normal 3 4 2 4 3 5" xfId="10654"/>
    <cellStyle name="Normal 3 4 2 4 3 5 2" xfId="10655"/>
    <cellStyle name="Normal 3 4 2 4 3 5 2 2" xfId="40797"/>
    <cellStyle name="Normal 3 4 2 4 3 5 3" xfId="40796"/>
    <cellStyle name="Normal 3 4 2 4 3 6" xfId="10656"/>
    <cellStyle name="Normal 3 4 2 4 3 6 2" xfId="40798"/>
    <cellStyle name="Normal 3 4 2 4 3 7" xfId="40783"/>
    <cellStyle name="Normal 3 4 2 4 4" xfId="10657"/>
    <cellStyle name="Normal 3 4 2 4 4 2" xfId="10658"/>
    <cellStyle name="Normal 3 4 2 4 4 2 2" xfId="10659"/>
    <cellStyle name="Normal 3 4 2 4 4 2 2 2" xfId="10660"/>
    <cellStyle name="Normal 3 4 2 4 4 2 2 2 2" xfId="40802"/>
    <cellStyle name="Normal 3 4 2 4 4 2 2 3" xfId="40801"/>
    <cellStyle name="Normal 3 4 2 4 4 2 3" xfId="10661"/>
    <cellStyle name="Normal 3 4 2 4 4 2 3 2" xfId="40803"/>
    <cellStyle name="Normal 3 4 2 4 4 2 4" xfId="40800"/>
    <cellStyle name="Normal 3 4 2 4 4 3" xfId="10662"/>
    <cellStyle name="Normal 3 4 2 4 4 3 2" xfId="10663"/>
    <cellStyle name="Normal 3 4 2 4 4 3 2 2" xfId="10664"/>
    <cellStyle name="Normal 3 4 2 4 4 3 2 2 2" xfId="40806"/>
    <cellStyle name="Normal 3 4 2 4 4 3 2 3" xfId="40805"/>
    <cellStyle name="Normal 3 4 2 4 4 3 3" xfId="10665"/>
    <cellStyle name="Normal 3 4 2 4 4 3 3 2" xfId="40807"/>
    <cellStyle name="Normal 3 4 2 4 4 3 4" xfId="40804"/>
    <cellStyle name="Normal 3 4 2 4 4 4" xfId="10666"/>
    <cellStyle name="Normal 3 4 2 4 4 4 2" xfId="10667"/>
    <cellStyle name="Normal 3 4 2 4 4 4 2 2" xfId="40809"/>
    <cellStyle name="Normal 3 4 2 4 4 4 3" xfId="40808"/>
    <cellStyle name="Normal 3 4 2 4 4 5" xfId="10668"/>
    <cellStyle name="Normal 3 4 2 4 4 5 2" xfId="40810"/>
    <cellStyle name="Normal 3 4 2 4 4 6" xfId="40799"/>
    <cellStyle name="Normal 3 4 2 4 5" xfId="10669"/>
    <cellStyle name="Normal 3 4 2 4 5 2" xfId="10670"/>
    <cellStyle name="Normal 3 4 2 4 5 2 2" xfId="10671"/>
    <cellStyle name="Normal 3 4 2 4 5 2 2 2" xfId="40813"/>
    <cellStyle name="Normal 3 4 2 4 5 2 3" xfId="40812"/>
    <cellStyle name="Normal 3 4 2 4 5 3" xfId="10672"/>
    <cellStyle name="Normal 3 4 2 4 5 3 2" xfId="40814"/>
    <cellStyle name="Normal 3 4 2 4 5 4" xfId="40811"/>
    <cellStyle name="Normal 3 4 2 4 6" xfId="10673"/>
    <cellStyle name="Normal 3 4 2 4 6 2" xfId="10674"/>
    <cellStyle name="Normal 3 4 2 4 6 2 2" xfId="10675"/>
    <cellStyle name="Normal 3 4 2 4 6 2 2 2" xfId="40817"/>
    <cellStyle name="Normal 3 4 2 4 6 2 3" xfId="40816"/>
    <cellStyle name="Normal 3 4 2 4 6 3" xfId="10676"/>
    <cellStyle name="Normal 3 4 2 4 6 3 2" xfId="40818"/>
    <cellStyle name="Normal 3 4 2 4 6 4" xfId="40815"/>
    <cellStyle name="Normal 3 4 2 4 7" xfId="10677"/>
    <cellStyle name="Normal 3 4 2 4 7 2" xfId="10678"/>
    <cellStyle name="Normal 3 4 2 4 7 2 2" xfId="10679"/>
    <cellStyle name="Normal 3 4 2 4 7 2 2 2" xfId="40821"/>
    <cellStyle name="Normal 3 4 2 4 7 2 3" xfId="40820"/>
    <cellStyle name="Normal 3 4 2 4 7 3" xfId="10680"/>
    <cellStyle name="Normal 3 4 2 4 7 3 2" xfId="40822"/>
    <cellStyle name="Normal 3 4 2 4 7 4" xfId="40819"/>
    <cellStyle name="Normal 3 4 2 4 8" xfId="10681"/>
    <cellStyle name="Normal 3 4 2 4 8 2" xfId="10682"/>
    <cellStyle name="Normal 3 4 2 4 8 2 2" xfId="10683"/>
    <cellStyle name="Normal 3 4 2 4 8 2 2 2" xfId="40825"/>
    <cellStyle name="Normal 3 4 2 4 8 2 3" xfId="40824"/>
    <cellStyle name="Normal 3 4 2 4 8 3" xfId="10684"/>
    <cellStyle name="Normal 3 4 2 4 8 3 2" xfId="40826"/>
    <cellStyle name="Normal 3 4 2 4 8 4" xfId="40823"/>
    <cellStyle name="Normal 3 4 2 4 9" xfId="10685"/>
    <cellStyle name="Normal 3 4 2 4 9 2" xfId="10686"/>
    <cellStyle name="Normal 3 4 2 4 9 2 2" xfId="10687"/>
    <cellStyle name="Normal 3 4 2 4 9 2 2 2" xfId="40829"/>
    <cellStyle name="Normal 3 4 2 4 9 2 3" xfId="40828"/>
    <cellStyle name="Normal 3 4 2 4 9 3" xfId="10688"/>
    <cellStyle name="Normal 3 4 2 4 9 3 2" xfId="40830"/>
    <cellStyle name="Normal 3 4 2 4 9 4" xfId="40827"/>
    <cellStyle name="Normal 3 4 2 5" xfId="10689"/>
    <cellStyle name="Normal 3 4 2 5 2" xfId="10690"/>
    <cellStyle name="Normal 3 4 2 5 2 2" xfId="10691"/>
    <cellStyle name="Normal 3 4 2 5 2 2 2" xfId="10692"/>
    <cellStyle name="Normal 3 4 2 5 2 2 2 2" xfId="40834"/>
    <cellStyle name="Normal 3 4 2 5 2 2 3" xfId="40833"/>
    <cellStyle name="Normal 3 4 2 5 2 3" xfId="10693"/>
    <cellStyle name="Normal 3 4 2 5 2 3 2" xfId="40835"/>
    <cellStyle name="Normal 3 4 2 5 2 4" xfId="40832"/>
    <cellStyle name="Normal 3 4 2 5 3" xfId="10694"/>
    <cellStyle name="Normal 3 4 2 5 3 2" xfId="10695"/>
    <cellStyle name="Normal 3 4 2 5 3 2 2" xfId="10696"/>
    <cellStyle name="Normal 3 4 2 5 3 2 2 2" xfId="40838"/>
    <cellStyle name="Normal 3 4 2 5 3 2 3" xfId="40837"/>
    <cellStyle name="Normal 3 4 2 5 3 3" xfId="10697"/>
    <cellStyle name="Normal 3 4 2 5 3 3 2" xfId="40839"/>
    <cellStyle name="Normal 3 4 2 5 3 4" xfId="40836"/>
    <cellStyle name="Normal 3 4 2 5 4" xfId="10698"/>
    <cellStyle name="Normal 3 4 2 5 4 2" xfId="10699"/>
    <cellStyle name="Normal 3 4 2 5 4 2 2" xfId="10700"/>
    <cellStyle name="Normal 3 4 2 5 4 2 2 2" xfId="40842"/>
    <cellStyle name="Normal 3 4 2 5 4 2 3" xfId="40841"/>
    <cellStyle name="Normal 3 4 2 5 4 3" xfId="10701"/>
    <cellStyle name="Normal 3 4 2 5 4 3 2" xfId="40843"/>
    <cellStyle name="Normal 3 4 2 5 4 4" xfId="40840"/>
    <cellStyle name="Normal 3 4 2 5 5" xfId="10702"/>
    <cellStyle name="Normal 3 4 2 5 5 2" xfId="10703"/>
    <cellStyle name="Normal 3 4 2 5 5 2 2" xfId="40845"/>
    <cellStyle name="Normal 3 4 2 5 5 3" xfId="40844"/>
    <cellStyle name="Normal 3 4 2 5 6" xfId="10704"/>
    <cellStyle name="Normal 3 4 2 5 6 2" xfId="40846"/>
    <cellStyle name="Normal 3 4 2 5 7" xfId="40831"/>
    <cellStyle name="Normal 3 4 2 6" xfId="10705"/>
    <cellStyle name="Normal 3 4 2 6 2" xfId="10706"/>
    <cellStyle name="Normal 3 4 2 6 2 2" xfId="10707"/>
    <cellStyle name="Normal 3 4 2 6 2 2 2" xfId="10708"/>
    <cellStyle name="Normal 3 4 2 6 2 2 2 2" xfId="40850"/>
    <cellStyle name="Normal 3 4 2 6 2 2 3" xfId="40849"/>
    <cellStyle name="Normal 3 4 2 6 2 3" xfId="10709"/>
    <cellStyle name="Normal 3 4 2 6 2 3 2" xfId="40851"/>
    <cellStyle name="Normal 3 4 2 6 2 4" xfId="40848"/>
    <cellStyle name="Normal 3 4 2 6 3" xfId="10710"/>
    <cellStyle name="Normal 3 4 2 6 3 2" xfId="10711"/>
    <cellStyle name="Normal 3 4 2 6 3 2 2" xfId="10712"/>
    <cellStyle name="Normal 3 4 2 6 3 2 2 2" xfId="40854"/>
    <cellStyle name="Normal 3 4 2 6 3 2 3" xfId="40853"/>
    <cellStyle name="Normal 3 4 2 6 3 3" xfId="10713"/>
    <cellStyle name="Normal 3 4 2 6 3 3 2" xfId="40855"/>
    <cellStyle name="Normal 3 4 2 6 3 4" xfId="40852"/>
    <cellStyle name="Normal 3 4 2 6 4" xfId="10714"/>
    <cellStyle name="Normal 3 4 2 6 4 2" xfId="10715"/>
    <cellStyle name="Normal 3 4 2 6 4 2 2" xfId="10716"/>
    <cellStyle name="Normal 3 4 2 6 4 2 2 2" xfId="40858"/>
    <cellStyle name="Normal 3 4 2 6 4 2 3" xfId="40857"/>
    <cellStyle name="Normal 3 4 2 6 4 3" xfId="10717"/>
    <cellStyle name="Normal 3 4 2 6 4 3 2" xfId="40859"/>
    <cellStyle name="Normal 3 4 2 6 4 4" xfId="40856"/>
    <cellStyle name="Normal 3 4 2 6 5" xfId="10718"/>
    <cellStyle name="Normal 3 4 2 6 5 2" xfId="10719"/>
    <cellStyle name="Normal 3 4 2 6 5 2 2" xfId="40861"/>
    <cellStyle name="Normal 3 4 2 6 5 3" xfId="40860"/>
    <cellStyle name="Normal 3 4 2 6 6" xfId="10720"/>
    <cellStyle name="Normal 3 4 2 6 6 2" xfId="40862"/>
    <cellStyle name="Normal 3 4 2 6 7" xfId="40847"/>
    <cellStyle name="Normal 3 4 2 7" xfId="10721"/>
    <cellStyle name="Normal 3 4 2 7 2" xfId="10722"/>
    <cellStyle name="Normal 3 4 2 7 2 2" xfId="10723"/>
    <cellStyle name="Normal 3 4 2 7 2 2 2" xfId="10724"/>
    <cellStyle name="Normal 3 4 2 7 2 2 2 2" xfId="40866"/>
    <cellStyle name="Normal 3 4 2 7 2 2 3" xfId="40865"/>
    <cellStyle name="Normal 3 4 2 7 2 3" xfId="10725"/>
    <cellStyle name="Normal 3 4 2 7 2 3 2" xfId="40867"/>
    <cellStyle name="Normal 3 4 2 7 2 4" xfId="40864"/>
    <cellStyle name="Normal 3 4 2 7 3" xfId="10726"/>
    <cellStyle name="Normal 3 4 2 7 3 2" xfId="10727"/>
    <cellStyle name="Normal 3 4 2 7 3 2 2" xfId="10728"/>
    <cellStyle name="Normal 3 4 2 7 3 2 2 2" xfId="40870"/>
    <cellStyle name="Normal 3 4 2 7 3 2 3" xfId="40869"/>
    <cellStyle name="Normal 3 4 2 7 3 3" xfId="10729"/>
    <cellStyle name="Normal 3 4 2 7 3 3 2" xfId="40871"/>
    <cellStyle name="Normal 3 4 2 7 3 4" xfId="40868"/>
    <cellStyle name="Normal 3 4 2 7 4" xfId="10730"/>
    <cellStyle name="Normal 3 4 2 7 4 2" xfId="10731"/>
    <cellStyle name="Normal 3 4 2 7 4 2 2" xfId="40873"/>
    <cellStyle name="Normal 3 4 2 7 4 3" xfId="40872"/>
    <cellStyle name="Normal 3 4 2 7 5" xfId="10732"/>
    <cellStyle name="Normal 3 4 2 7 5 2" xfId="40874"/>
    <cellStyle name="Normal 3 4 2 7 6" xfId="40863"/>
    <cellStyle name="Normal 3 4 2 8" xfId="10733"/>
    <cellStyle name="Normal 3 4 2 8 2" xfId="10734"/>
    <cellStyle name="Normal 3 4 2 8 2 2" xfId="10735"/>
    <cellStyle name="Normal 3 4 2 8 2 2 2" xfId="40877"/>
    <cellStyle name="Normal 3 4 2 8 2 3" xfId="40876"/>
    <cellStyle name="Normal 3 4 2 8 3" xfId="10736"/>
    <cellStyle name="Normal 3 4 2 8 3 2" xfId="40878"/>
    <cellStyle name="Normal 3 4 2 8 4" xfId="40875"/>
    <cellStyle name="Normal 3 4 2 9" xfId="10737"/>
    <cellStyle name="Normal 3 4 2 9 2" xfId="10738"/>
    <cellStyle name="Normal 3 4 2 9 2 2" xfId="10739"/>
    <cellStyle name="Normal 3 4 2 9 2 2 2" xfId="40881"/>
    <cellStyle name="Normal 3 4 2 9 2 3" xfId="40880"/>
    <cellStyle name="Normal 3 4 2 9 3" xfId="10740"/>
    <cellStyle name="Normal 3 4 2 9 3 2" xfId="40882"/>
    <cellStyle name="Normal 3 4 2 9 4" xfId="40879"/>
    <cellStyle name="Normal 3 4 3" xfId="10741"/>
    <cellStyle name="Normal 3 4 3 10" xfId="10742"/>
    <cellStyle name="Normal 3 4 3 10 2" xfId="10743"/>
    <cellStyle name="Normal 3 4 3 10 2 2" xfId="10744"/>
    <cellStyle name="Normal 3 4 3 10 2 2 2" xfId="40886"/>
    <cellStyle name="Normal 3 4 3 10 2 3" xfId="40885"/>
    <cellStyle name="Normal 3 4 3 10 3" xfId="10745"/>
    <cellStyle name="Normal 3 4 3 10 3 2" xfId="40887"/>
    <cellStyle name="Normal 3 4 3 10 4" xfId="40884"/>
    <cellStyle name="Normal 3 4 3 11" xfId="10746"/>
    <cellStyle name="Normal 3 4 3 11 2" xfId="10747"/>
    <cellStyle name="Normal 3 4 3 11 2 2" xfId="10748"/>
    <cellStyle name="Normal 3 4 3 11 2 2 2" xfId="40890"/>
    <cellStyle name="Normal 3 4 3 11 2 3" xfId="40889"/>
    <cellStyle name="Normal 3 4 3 11 3" xfId="10749"/>
    <cellStyle name="Normal 3 4 3 11 3 2" xfId="40891"/>
    <cellStyle name="Normal 3 4 3 11 4" xfId="40888"/>
    <cellStyle name="Normal 3 4 3 12" xfId="10750"/>
    <cellStyle name="Normal 3 4 3 12 2" xfId="10751"/>
    <cellStyle name="Normal 3 4 3 12 2 2" xfId="10752"/>
    <cellStyle name="Normal 3 4 3 12 2 2 2" xfId="40894"/>
    <cellStyle name="Normal 3 4 3 12 2 3" xfId="40893"/>
    <cellStyle name="Normal 3 4 3 12 3" xfId="10753"/>
    <cellStyle name="Normal 3 4 3 12 3 2" xfId="40895"/>
    <cellStyle name="Normal 3 4 3 12 4" xfId="40892"/>
    <cellStyle name="Normal 3 4 3 13" xfId="10754"/>
    <cellStyle name="Normal 3 4 3 13 2" xfId="10755"/>
    <cellStyle name="Normal 3 4 3 13 2 2" xfId="40897"/>
    <cellStyle name="Normal 3 4 3 13 3" xfId="40896"/>
    <cellStyle name="Normal 3 4 3 14" xfId="10756"/>
    <cellStyle name="Normal 3 4 3 14 2" xfId="40898"/>
    <cellStyle name="Normal 3 4 3 15" xfId="10757"/>
    <cellStyle name="Normal 3 4 3 15 2" xfId="40899"/>
    <cellStyle name="Normal 3 4 3 16" xfId="40883"/>
    <cellStyle name="Normal 3 4 3 2" xfId="10758"/>
    <cellStyle name="Normal 3 4 3 2 10" xfId="10759"/>
    <cellStyle name="Normal 3 4 3 2 10 2" xfId="10760"/>
    <cellStyle name="Normal 3 4 3 2 10 2 2" xfId="10761"/>
    <cellStyle name="Normal 3 4 3 2 10 2 2 2" xfId="40903"/>
    <cellStyle name="Normal 3 4 3 2 10 2 3" xfId="40902"/>
    <cellStyle name="Normal 3 4 3 2 10 3" xfId="10762"/>
    <cellStyle name="Normal 3 4 3 2 10 3 2" xfId="40904"/>
    <cellStyle name="Normal 3 4 3 2 10 4" xfId="40901"/>
    <cellStyle name="Normal 3 4 3 2 11" xfId="10763"/>
    <cellStyle name="Normal 3 4 3 2 11 2" xfId="10764"/>
    <cellStyle name="Normal 3 4 3 2 11 2 2" xfId="10765"/>
    <cellStyle name="Normal 3 4 3 2 11 2 2 2" xfId="40907"/>
    <cellStyle name="Normal 3 4 3 2 11 2 3" xfId="40906"/>
    <cellStyle name="Normal 3 4 3 2 11 3" xfId="10766"/>
    <cellStyle name="Normal 3 4 3 2 11 3 2" xfId="40908"/>
    <cellStyle name="Normal 3 4 3 2 11 4" xfId="40905"/>
    <cellStyle name="Normal 3 4 3 2 12" xfId="10767"/>
    <cellStyle name="Normal 3 4 3 2 12 2" xfId="10768"/>
    <cellStyle name="Normal 3 4 3 2 12 2 2" xfId="40910"/>
    <cellStyle name="Normal 3 4 3 2 12 3" xfId="40909"/>
    <cellStyle name="Normal 3 4 3 2 13" xfId="10769"/>
    <cellStyle name="Normal 3 4 3 2 13 2" xfId="40911"/>
    <cellStyle name="Normal 3 4 3 2 14" xfId="10770"/>
    <cellStyle name="Normal 3 4 3 2 14 2" xfId="40912"/>
    <cellStyle name="Normal 3 4 3 2 15" xfId="40900"/>
    <cellStyle name="Normal 3 4 3 2 2" xfId="10771"/>
    <cellStyle name="Normal 3 4 3 2 2 10" xfId="10772"/>
    <cellStyle name="Normal 3 4 3 2 2 10 2" xfId="10773"/>
    <cellStyle name="Normal 3 4 3 2 2 10 2 2" xfId="10774"/>
    <cellStyle name="Normal 3 4 3 2 2 10 2 2 2" xfId="40916"/>
    <cellStyle name="Normal 3 4 3 2 2 10 2 3" xfId="40915"/>
    <cellStyle name="Normal 3 4 3 2 2 10 3" xfId="10775"/>
    <cellStyle name="Normal 3 4 3 2 2 10 3 2" xfId="40917"/>
    <cellStyle name="Normal 3 4 3 2 2 10 4" xfId="40914"/>
    <cellStyle name="Normal 3 4 3 2 2 11" xfId="10776"/>
    <cellStyle name="Normal 3 4 3 2 2 11 2" xfId="10777"/>
    <cellStyle name="Normal 3 4 3 2 2 11 2 2" xfId="40919"/>
    <cellStyle name="Normal 3 4 3 2 2 11 3" xfId="40918"/>
    <cellStyle name="Normal 3 4 3 2 2 12" xfId="10778"/>
    <cellStyle name="Normal 3 4 3 2 2 12 2" xfId="40920"/>
    <cellStyle name="Normal 3 4 3 2 2 13" xfId="10779"/>
    <cellStyle name="Normal 3 4 3 2 2 13 2" xfId="40921"/>
    <cellStyle name="Normal 3 4 3 2 2 14" xfId="40913"/>
    <cellStyle name="Normal 3 4 3 2 2 2" xfId="10780"/>
    <cellStyle name="Normal 3 4 3 2 2 2 10" xfId="10781"/>
    <cellStyle name="Normal 3 4 3 2 2 2 10 2" xfId="10782"/>
    <cellStyle name="Normal 3 4 3 2 2 2 10 2 2" xfId="40924"/>
    <cellStyle name="Normal 3 4 3 2 2 2 10 3" xfId="40923"/>
    <cellStyle name="Normal 3 4 3 2 2 2 11" xfId="10783"/>
    <cellStyle name="Normal 3 4 3 2 2 2 11 2" xfId="40925"/>
    <cellStyle name="Normal 3 4 3 2 2 2 12" xfId="40922"/>
    <cellStyle name="Normal 3 4 3 2 2 2 2" xfId="10784"/>
    <cellStyle name="Normal 3 4 3 2 2 2 2 2" xfId="10785"/>
    <cellStyle name="Normal 3 4 3 2 2 2 2 2 2" xfId="10786"/>
    <cellStyle name="Normal 3 4 3 2 2 2 2 2 2 2" xfId="10787"/>
    <cellStyle name="Normal 3 4 3 2 2 2 2 2 2 2 2" xfId="40929"/>
    <cellStyle name="Normal 3 4 3 2 2 2 2 2 2 3" xfId="40928"/>
    <cellStyle name="Normal 3 4 3 2 2 2 2 2 3" xfId="10788"/>
    <cellStyle name="Normal 3 4 3 2 2 2 2 2 3 2" xfId="40930"/>
    <cellStyle name="Normal 3 4 3 2 2 2 2 2 4" xfId="40927"/>
    <cellStyle name="Normal 3 4 3 2 2 2 2 3" xfId="10789"/>
    <cellStyle name="Normal 3 4 3 2 2 2 2 3 2" xfId="10790"/>
    <cellStyle name="Normal 3 4 3 2 2 2 2 3 2 2" xfId="10791"/>
    <cellStyle name="Normal 3 4 3 2 2 2 2 3 2 2 2" xfId="40933"/>
    <cellStyle name="Normal 3 4 3 2 2 2 2 3 2 3" xfId="40932"/>
    <cellStyle name="Normal 3 4 3 2 2 2 2 3 3" xfId="10792"/>
    <cellStyle name="Normal 3 4 3 2 2 2 2 3 3 2" xfId="40934"/>
    <cellStyle name="Normal 3 4 3 2 2 2 2 3 4" xfId="40931"/>
    <cellStyle name="Normal 3 4 3 2 2 2 2 4" xfId="10793"/>
    <cellStyle name="Normal 3 4 3 2 2 2 2 4 2" xfId="10794"/>
    <cellStyle name="Normal 3 4 3 2 2 2 2 4 2 2" xfId="10795"/>
    <cellStyle name="Normal 3 4 3 2 2 2 2 4 2 2 2" xfId="40937"/>
    <cellStyle name="Normal 3 4 3 2 2 2 2 4 2 3" xfId="40936"/>
    <cellStyle name="Normal 3 4 3 2 2 2 2 4 3" xfId="10796"/>
    <cellStyle name="Normal 3 4 3 2 2 2 2 4 3 2" xfId="40938"/>
    <cellStyle name="Normal 3 4 3 2 2 2 2 4 4" xfId="40935"/>
    <cellStyle name="Normal 3 4 3 2 2 2 2 5" xfId="10797"/>
    <cellStyle name="Normal 3 4 3 2 2 2 2 5 2" xfId="10798"/>
    <cellStyle name="Normal 3 4 3 2 2 2 2 5 2 2" xfId="40940"/>
    <cellStyle name="Normal 3 4 3 2 2 2 2 5 3" xfId="40939"/>
    <cellStyle name="Normal 3 4 3 2 2 2 2 6" xfId="10799"/>
    <cellStyle name="Normal 3 4 3 2 2 2 2 6 2" xfId="40941"/>
    <cellStyle name="Normal 3 4 3 2 2 2 2 7" xfId="40926"/>
    <cellStyle name="Normal 3 4 3 2 2 2 3" xfId="10800"/>
    <cellStyle name="Normal 3 4 3 2 2 2 3 2" xfId="10801"/>
    <cellStyle name="Normal 3 4 3 2 2 2 3 2 2" xfId="10802"/>
    <cellStyle name="Normal 3 4 3 2 2 2 3 2 2 2" xfId="10803"/>
    <cellStyle name="Normal 3 4 3 2 2 2 3 2 2 2 2" xfId="40945"/>
    <cellStyle name="Normal 3 4 3 2 2 2 3 2 2 3" xfId="40944"/>
    <cellStyle name="Normal 3 4 3 2 2 2 3 2 3" xfId="10804"/>
    <cellStyle name="Normal 3 4 3 2 2 2 3 2 3 2" xfId="40946"/>
    <cellStyle name="Normal 3 4 3 2 2 2 3 2 4" xfId="40943"/>
    <cellStyle name="Normal 3 4 3 2 2 2 3 3" xfId="10805"/>
    <cellStyle name="Normal 3 4 3 2 2 2 3 3 2" xfId="10806"/>
    <cellStyle name="Normal 3 4 3 2 2 2 3 3 2 2" xfId="10807"/>
    <cellStyle name="Normal 3 4 3 2 2 2 3 3 2 2 2" xfId="40949"/>
    <cellStyle name="Normal 3 4 3 2 2 2 3 3 2 3" xfId="40948"/>
    <cellStyle name="Normal 3 4 3 2 2 2 3 3 3" xfId="10808"/>
    <cellStyle name="Normal 3 4 3 2 2 2 3 3 3 2" xfId="40950"/>
    <cellStyle name="Normal 3 4 3 2 2 2 3 3 4" xfId="40947"/>
    <cellStyle name="Normal 3 4 3 2 2 2 3 4" xfId="10809"/>
    <cellStyle name="Normal 3 4 3 2 2 2 3 4 2" xfId="10810"/>
    <cellStyle name="Normal 3 4 3 2 2 2 3 4 2 2" xfId="10811"/>
    <cellStyle name="Normal 3 4 3 2 2 2 3 4 2 2 2" xfId="40953"/>
    <cellStyle name="Normal 3 4 3 2 2 2 3 4 2 3" xfId="40952"/>
    <cellStyle name="Normal 3 4 3 2 2 2 3 4 3" xfId="10812"/>
    <cellStyle name="Normal 3 4 3 2 2 2 3 4 3 2" xfId="40954"/>
    <cellStyle name="Normal 3 4 3 2 2 2 3 4 4" xfId="40951"/>
    <cellStyle name="Normal 3 4 3 2 2 2 3 5" xfId="10813"/>
    <cellStyle name="Normal 3 4 3 2 2 2 3 5 2" xfId="10814"/>
    <cellStyle name="Normal 3 4 3 2 2 2 3 5 2 2" xfId="40956"/>
    <cellStyle name="Normal 3 4 3 2 2 2 3 5 3" xfId="40955"/>
    <cellStyle name="Normal 3 4 3 2 2 2 3 6" xfId="10815"/>
    <cellStyle name="Normal 3 4 3 2 2 2 3 6 2" xfId="40957"/>
    <cellStyle name="Normal 3 4 3 2 2 2 3 7" xfId="40942"/>
    <cellStyle name="Normal 3 4 3 2 2 2 4" xfId="10816"/>
    <cellStyle name="Normal 3 4 3 2 2 2 4 2" xfId="10817"/>
    <cellStyle name="Normal 3 4 3 2 2 2 4 2 2" xfId="10818"/>
    <cellStyle name="Normal 3 4 3 2 2 2 4 2 2 2" xfId="10819"/>
    <cellStyle name="Normal 3 4 3 2 2 2 4 2 2 2 2" xfId="40961"/>
    <cellStyle name="Normal 3 4 3 2 2 2 4 2 2 3" xfId="40960"/>
    <cellStyle name="Normal 3 4 3 2 2 2 4 2 3" xfId="10820"/>
    <cellStyle name="Normal 3 4 3 2 2 2 4 2 3 2" xfId="40962"/>
    <cellStyle name="Normal 3 4 3 2 2 2 4 2 4" xfId="40959"/>
    <cellStyle name="Normal 3 4 3 2 2 2 4 3" xfId="10821"/>
    <cellStyle name="Normal 3 4 3 2 2 2 4 3 2" xfId="10822"/>
    <cellStyle name="Normal 3 4 3 2 2 2 4 3 2 2" xfId="10823"/>
    <cellStyle name="Normal 3 4 3 2 2 2 4 3 2 2 2" xfId="40965"/>
    <cellStyle name="Normal 3 4 3 2 2 2 4 3 2 3" xfId="40964"/>
    <cellStyle name="Normal 3 4 3 2 2 2 4 3 3" xfId="10824"/>
    <cellStyle name="Normal 3 4 3 2 2 2 4 3 3 2" xfId="40966"/>
    <cellStyle name="Normal 3 4 3 2 2 2 4 3 4" xfId="40963"/>
    <cellStyle name="Normal 3 4 3 2 2 2 4 4" xfId="10825"/>
    <cellStyle name="Normal 3 4 3 2 2 2 4 4 2" xfId="10826"/>
    <cellStyle name="Normal 3 4 3 2 2 2 4 4 2 2" xfId="40968"/>
    <cellStyle name="Normal 3 4 3 2 2 2 4 4 3" xfId="40967"/>
    <cellStyle name="Normal 3 4 3 2 2 2 4 5" xfId="10827"/>
    <cellStyle name="Normal 3 4 3 2 2 2 4 5 2" xfId="40969"/>
    <cellStyle name="Normal 3 4 3 2 2 2 4 6" xfId="40958"/>
    <cellStyle name="Normal 3 4 3 2 2 2 5" xfId="10828"/>
    <cellStyle name="Normal 3 4 3 2 2 2 5 2" xfId="10829"/>
    <cellStyle name="Normal 3 4 3 2 2 2 5 2 2" xfId="10830"/>
    <cellStyle name="Normal 3 4 3 2 2 2 5 2 2 2" xfId="40972"/>
    <cellStyle name="Normal 3 4 3 2 2 2 5 2 3" xfId="40971"/>
    <cellStyle name="Normal 3 4 3 2 2 2 5 3" xfId="10831"/>
    <cellStyle name="Normal 3 4 3 2 2 2 5 3 2" xfId="40973"/>
    <cellStyle name="Normal 3 4 3 2 2 2 5 4" xfId="40970"/>
    <cellStyle name="Normal 3 4 3 2 2 2 6" xfId="10832"/>
    <cellStyle name="Normal 3 4 3 2 2 2 6 2" xfId="10833"/>
    <cellStyle name="Normal 3 4 3 2 2 2 6 2 2" xfId="10834"/>
    <cellStyle name="Normal 3 4 3 2 2 2 6 2 2 2" xfId="40976"/>
    <cellStyle name="Normal 3 4 3 2 2 2 6 2 3" xfId="40975"/>
    <cellStyle name="Normal 3 4 3 2 2 2 6 3" xfId="10835"/>
    <cellStyle name="Normal 3 4 3 2 2 2 6 3 2" xfId="40977"/>
    <cellStyle name="Normal 3 4 3 2 2 2 6 4" xfId="40974"/>
    <cellStyle name="Normal 3 4 3 2 2 2 7" xfId="10836"/>
    <cellStyle name="Normal 3 4 3 2 2 2 7 2" xfId="10837"/>
    <cellStyle name="Normal 3 4 3 2 2 2 7 2 2" xfId="10838"/>
    <cellStyle name="Normal 3 4 3 2 2 2 7 2 2 2" xfId="40980"/>
    <cellStyle name="Normal 3 4 3 2 2 2 7 2 3" xfId="40979"/>
    <cellStyle name="Normal 3 4 3 2 2 2 7 3" xfId="10839"/>
    <cellStyle name="Normal 3 4 3 2 2 2 7 3 2" xfId="40981"/>
    <cellStyle name="Normal 3 4 3 2 2 2 7 4" xfId="40978"/>
    <cellStyle name="Normal 3 4 3 2 2 2 8" xfId="10840"/>
    <cellStyle name="Normal 3 4 3 2 2 2 8 2" xfId="10841"/>
    <cellStyle name="Normal 3 4 3 2 2 2 8 2 2" xfId="10842"/>
    <cellStyle name="Normal 3 4 3 2 2 2 8 2 2 2" xfId="40984"/>
    <cellStyle name="Normal 3 4 3 2 2 2 8 2 3" xfId="40983"/>
    <cellStyle name="Normal 3 4 3 2 2 2 8 3" xfId="10843"/>
    <cellStyle name="Normal 3 4 3 2 2 2 8 3 2" xfId="40985"/>
    <cellStyle name="Normal 3 4 3 2 2 2 8 4" xfId="40982"/>
    <cellStyle name="Normal 3 4 3 2 2 2 9" xfId="10844"/>
    <cellStyle name="Normal 3 4 3 2 2 2 9 2" xfId="10845"/>
    <cellStyle name="Normal 3 4 3 2 2 2 9 2 2" xfId="10846"/>
    <cellStyle name="Normal 3 4 3 2 2 2 9 2 2 2" xfId="40988"/>
    <cellStyle name="Normal 3 4 3 2 2 2 9 2 3" xfId="40987"/>
    <cellStyle name="Normal 3 4 3 2 2 2 9 3" xfId="10847"/>
    <cellStyle name="Normal 3 4 3 2 2 2 9 3 2" xfId="40989"/>
    <cellStyle name="Normal 3 4 3 2 2 2 9 4" xfId="40986"/>
    <cellStyle name="Normal 3 4 3 2 2 3" xfId="10848"/>
    <cellStyle name="Normal 3 4 3 2 2 3 2" xfId="10849"/>
    <cellStyle name="Normal 3 4 3 2 2 3 2 2" xfId="10850"/>
    <cellStyle name="Normal 3 4 3 2 2 3 2 2 2" xfId="10851"/>
    <cellStyle name="Normal 3 4 3 2 2 3 2 2 2 2" xfId="40993"/>
    <cellStyle name="Normal 3 4 3 2 2 3 2 2 3" xfId="40992"/>
    <cellStyle name="Normal 3 4 3 2 2 3 2 3" xfId="10852"/>
    <cellStyle name="Normal 3 4 3 2 2 3 2 3 2" xfId="40994"/>
    <cellStyle name="Normal 3 4 3 2 2 3 2 4" xfId="40991"/>
    <cellStyle name="Normal 3 4 3 2 2 3 3" xfId="10853"/>
    <cellStyle name="Normal 3 4 3 2 2 3 3 2" xfId="10854"/>
    <cellStyle name="Normal 3 4 3 2 2 3 3 2 2" xfId="10855"/>
    <cellStyle name="Normal 3 4 3 2 2 3 3 2 2 2" xfId="40997"/>
    <cellStyle name="Normal 3 4 3 2 2 3 3 2 3" xfId="40996"/>
    <cellStyle name="Normal 3 4 3 2 2 3 3 3" xfId="10856"/>
    <cellStyle name="Normal 3 4 3 2 2 3 3 3 2" xfId="40998"/>
    <cellStyle name="Normal 3 4 3 2 2 3 3 4" xfId="40995"/>
    <cellStyle name="Normal 3 4 3 2 2 3 4" xfId="10857"/>
    <cellStyle name="Normal 3 4 3 2 2 3 4 2" xfId="10858"/>
    <cellStyle name="Normal 3 4 3 2 2 3 4 2 2" xfId="10859"/>
    <cellStyle name="Normal 3 4 3 2 2 3 4 2 2 2" xfId="41001"/>
    <cellStyle name="Normal 3 4 3 2 2 3 4 2 3" xfId="41000"/>
    <cellStyle name="Normal 3 4 3 2 2 3 4 3" xfId="10860"/>
    <cellStyle name="Normal 3 4 3 2 2 3 4 3 2" xfId="41002"/>
    <cellStyle name="Normal 3 4 3 2 2 3 4 4" xfId="40999"/>
    <cellStyle name="Normal 3 4 3 2 2 3 5" xfId="10861"/>
    <cellStyle name="Normal 3 4 3 2 2 3 5 2" xfId="10862"/>
    <cellStyle name="Normal 3 4 3 2 2 3 5 2 2" xfId="41004"/>
    <cellStyle name="Normal 3 4 3 2 2 3 5 3" xfId="41003"/>
    <cellStyle name="Normal 3 4 3 2 2 3 6" xfId="10863"/>
    <cellStyle name="Normal 3 4 3 2 2 3 6 2" xfId="41005"/>
    <cellStyle name="Normal 3 4 3 2 2 3 7" xfId="40990"/>
    <cellStyle name="Normal 3 4 3 2 2 4" xfId="10864"/>
    <cellStyle name="Normal 3 4 3 2 2 4 2" xfId="10865"/>
    <cellStyle name="Normal 3 4 3 2 2 4 2 2" xfId="10866"/>
    <cellStyle name="Normal 3 4 3 2 2 4 2 2 2" xfId="10867"/>
    <cellStyle name="Normal 3 4 3 2 2 4 2 2 2 2" xfId="41009"/>
    <cellStyle name="Normal 3 4 3 2 2 4 2 2 3" xfId="41008"/>
    <cellStyle name="Normal 3 4 3 2 2 4 2 3" xfId="10868"/>
    <cellStyle name="Normal 3 4 3 2 2 4 2 3 2" xfId="41010"/>
    <cellStyle name="Normal 3 4 3 2 2 4 2 4" xfId="41007"/>
    <cellStyle name="Normal 3 4 3 2 2 4 3" xfId="10869"/>
    <cellStyle name="Normal 3 4 3 2 2 4 3 2" xfId="10870"/>
    <cellStyle name="Normal 3 4 3 2 2 4 3 2 2" xfId="10871"/>
    <cellStyle name="Normal 3 4 3 2 2 4 3 2 2 2" xfId="41013"/>
    <cellStyle name="Normal 3 4 3 2 2 4 3 2 3" xfId="41012"/>
    <cellStyle name="Normal 3 4 3 2 2 4 3 3" xfId="10872"/>
    <cellStyle name="Normal 3 4 3 2 2 4 3 3 2" xfId="41014"/>
    <cellStyle name="Normal 3 4 3 2 2 4 3 4" xfId="41011"/>
    <cellStyle name="Normal 3 4 3 2 2 4 4" xfId="10873"/>
    <cellStyle name="Normal 3 4 3 2 2 4 4 2" xfId="10874"/>
    <cellStyle name="Normal 3 4 3 2 2 4 4 2 2" xfId="10875"/>
    <cellStyle name="Normal 3 4 3 2 2 4 4 2 2 2" xfId="41017"/>
    <cellStyle name="Normal 3 4 3 2 2 4 4 2 3" xfId="41016"/>
    <cellStyle name="Normal 3 4 3 2 2 4 4 3" xfId="10876"/>
    <cellStyle name="Normal 3 4 3 2 2 4 4 3 2" xfId="41018"/>
    <cellStyle name="Normal 3 4 3 2 2 4 4 4" xfId="41015"/>
    <cellStyle name="Normal 3 4 3 2 2 4 5" xfId="10877"/>
    <cellStyle name="Normal 3 4 3 2 2 4 5 2" xfId="10878"/>
    <cellStyle name="Normal 3 4 3 2 2 4 5 2 2" xfId="41020"/>
    <cellStyle name="Normal 3 4 3 2 2 4 5 3" xfId="41019"/>
    <cellStyle name="Normal 3 4 3 2 2 4 6" xfId="10879"/>
    <cellStyle name="Normal 3 4 3 2 2 4 6 2" xfId="41021"/>
    <cellStyle name="Normal 3 4 3 2 2 4 7" xfId="41006"/>
    <cellStyle name="Normal 3 4 3 2 2 5" xfId="10880"/>
    <cellStyle name="Normal 3 4 3 2 2 5 2" xfId="10881"/>
    <cellStyle name="Normal 3 4 3 2 2 5 2 2" xfId="10882"/>
    <cellStyle name="Normal 3 4 3 2 2 5 2 2 2" xfId="10883"/>
    <cellStyle name="Normal 3 4 3 2 2 5 2 2 2 2" xfId="41025"/>
    <cellStyle name="Normal 3 4 3 2 2 5 2 2 3" xfId="41024"/>
    <cellStyle name="Normal 3 4 3 2 2 5 2 3" xfId="10884"/>
    <cellStyle name="Normal 3 4 3 2 2 5 2 3 2" xfId="41026"/>
    <cellStyle name="Normal 3 4 3 2 2 5 2 4" xfId="41023"/>
    <cellStyle name="Normal 3 4 3 2 2 5 3" xfId="10885"/>
    <cellStyle name="Normal 3 4 3 2 2 5 3 2" xfId="10886"/>
    <cellStyle name="Normal 3 4 3 2 2 5 3 2 2" xfId="10887"/>
    <cellStyle name="Normal 3 4 3 2 2 5 3 2 2 2" xfId="41029"/>
    <cellStyle name="Normal 3 4 3 2 2 5 3 2 3" xfId="41028"/>
    <cellStyle name="Normal 3 4 3 2 2 5 3 3" xfId="10888"/>
    <cellStyle name="Normal 3 4 3 2 2 5 3 3 2" xfId="41030"/>
    <cellStyle name="Normal 3 4 3 2 2 5 3 4" xfId="41027"/>
    <cellStyle name="Normal 3 4 3 2 2 5 4" xfId="10889"/>
    <cellStyle name="Normal 3 4 3 2 2 5 4 2" xfId="10890"/>
    <cellStyle name="Normal 3 4 3 2 2 5 4 2 2" xfId="41032"/>
    <cellStyle name="Normal 3 4 3 2 2 5 4 3" xfId="41031"/>
    <cellStyle name="Normal 3 4 3 2 2 5 5" xfId="10891"/>
    <cellStyle name="Normal 3 4 3 2 2 5 5 2" xfId="41033"/>
    <cellStyle name="Normal 3 4 3 2 2 5 6" xfId="41022"/>
    <cellStyle name="Normal 3 4 3 2 2 6" xfId="10892"/>
    <cellStyle name="Normal 3 4 3 2 2 6 2" xfId="10893"/>
    <cellStyle name="Normal 3 4 3 2 2 6 2 2" xfId="10894"/>
    <cellStyle name="Normal 3 4 3 2 2 6 2 2 2" xfId="41036"/>
    <cellStyle name="Normal 3 4 3 2 2 6 2 3" xfId="41035"/>
    <cellStyle name="Normal 3 4 3 2 2 6 3" xfId="10895"/>
    <cellStyle name="Normal 3 4 3 2 2 6 3 2" xfId="41037"/>
    <cellStyle name="Normal 3 4 3 2 2 6 4" xfId="41034"/>
    <cellStyle name="Normal 3 4 3 2 2 7" xfId="10896"/>
    <cellStyle name="Normal 3 4 3 2 2 7 2" xfId="10897"/>
    <cellStyle name="Normal 3 4 3 2 2 7 2 2" xfId="10898"/>
    <cellStyle name="Normal 3 4 3 2 2 7 2 2 2" xfId="41040"/>
    <cellStyle name="Normal 3 4 3 2 2 7 2 3" xfId="41039"/>
    <cellStyle name="Normal 3 4 3 2 2 7 3" xfId="10899"/>
    <cellStyle name="Normal 3 4 3 2 2 7 3 2" xfId="41041"/>
    <cellStyle name="Normal 3 4 3 2 2 7 4" xfId="41038"/>
    <cellStyle name="Normal 3 4 3 2 2 8" xfId="10900"/>
    <cellStyle name="Normal 3 4 3 2 2 8 2" xfId="10901"/>
    <cellStyle name="Normal 3 4 3 2 2 8 2 2" xfId="10902"/>
    <cellStyle name="Normal 3 4 3 2 2 8 2 2 2" xfId="41044"/>
    <cellStyle name="Normal 3 4 3 2 2 8 2 3" xfId="41043"/>
    <cellStyle name="Normal 3 4 3 2 2 8 3" xfId="10903"/>
    <cellStyle name="Normal 3 4 3 2 2 8 3 2" xfId="41045"/>
    <cellStyle name="Normal 3 4 3 2 2 8 4" xfId="41042"/>
    <cellStyle name="Normal 3 4 3 2 2 9" xfId="10904"/>
    <cellStyle name="Normal 3 4 3 2 2 9 2" xfId="10905"/>
    <cellStyle name="Normal 3 4 3 2 2 9 2 2" xfId="10906"/>
    <cellStyle name="Normal 3 4 3 2 2 9 2 2 2" xfId="41048"/>
    <cellStyle name="Normal 3 4 3 2 2 9 2 3" xfId="41047"/>
    <cellStyle name="Normal 3 4 3 2 2 9 3" xfId="10907"/>
    <cellStyle name="Normal 3 4 3 2 2 9 3 2" xfId="41049"/>
    <cellStyle name="Normal 3 4 3 2 2 9 4" xfId="41046"/>
    <cellStyle name="Normal 3 4 3 2 3" xfId="10908"/>
    <cellStyle name="Normal 3 4 3 2 3 10" xfId="10909"/>
    <cellStyle name="Normal 3 4 3 2 3 10 2" xfId="10910"/>
    <cellStyle name="Normal 3 4 3 2 3 10 2 2" xfId="41052"/>
    <cellStyle name="Normal 3 4 3 2 3 10 3" xfId="41051"/>
    <cellStyle name="Normal 3 4 3 2 3 11" xfId="10911"/>
    <cellStyle name="Normal 3 4 3 2 3 11 2" xfId="41053"/>
    <cellStyle name="Normal 3 4 3 2 3 12" xfId="41050"/>
    <cellStyle name="Normal 3 4 3 2 3 2" xfId="10912"/>
    <cellStyle name="Normal 3 4 3 2 3 2 2" xfId="10913"/>
    <cellStyle name="Normal 3 4 3 2 3 2 2 2" xfId="10914"/>
    <cellStyle name="Normal 3 4 3 2 3 2 2 2 2" xfId="10915"/>
    <cellStyle name="Normal 3 4 3 2 3 2 2 2 2 2" xfId="41057"/>
    <cellStyle name="Normal 3 4 3 2 3 2 2 2 3" xfId="41056"/>
    <cellStyle name="Normal 3 4 3 2 3 2 2 3" xfId="10916"/>
    <cellStyle name="Normal 3 4 3 2 3 2 2 3 2" xfId="41058"/>
    <cellStyle name="Normal 3 4 3 2 3 2 2 4" xfId="41055"/>
    <cellStyle name="Normal 3 4 3 2 3 2 3" xfId="10917"/>
    <cellStyle name="Normal 3 4 3 2 3 2 3 2" xfId="10918"/>
    <cellStyle name="Normal 3 4 3 2 3 2 3 2 2" xfId="10919"/>
    <cellStyle name="Normal 3 4 3 2 3 2 3 2 2 2" xfId="41061"/>
    <cellStyle name="Normal 3 4 3 2 3 2 3 2 3" xfId="41060"/>
    <cellStyle name="Normal 3 4 3 2 3 2 3 3" xfId="10920"/>
    <cellStyle name="Normal 3 4 3 2 3 2 3 3 2" xfId="41062"/>
    <cellStyle name="Normal 3 4 3 2 3 2 3 4" xfId="41059"/>
    <cellStyle name="Normal 3 4 3 2 3 2 4" xfId="10921"/>
    <cellStyle name="Normal 3 4 3 2 3 2 4 2" xfId="10922"/>
    <cellStyle name="Normal 3 4 3 2 3 2 4 2 2" xfId="10923"/>
    <cellStyle name="Normal 3 4 3 2 3 2 4 2 2 2" xfId="41065"/>
    <cellStyle name="Normal 3 4 3 2 3 2 4 2 3" xfId="41064"/>
    <cellStyle name="Normal 3 4 3 2 3 2 4 3" xfId="10924"/>
    <cellStyle name="Normal 3 4 3 2 3 2 4 3 2" xfId="41066"/>
    <cellStyle name="Normal 3 4 3 2 3 2 4 4" xfId="41063"/>
    <cellStyle name="Normal 3 4 3 2 3 2 5" xfId="10925"/>
    <cellStyle name="Normal 3 4 3 2 3 2 5 2" xfId="10926"/>
    <cellStyle name="Normal 3 4 3 2 3 2 5 2 2" xfId="41068"/>
    <cellStyle name="Normal 3 4 3 2 3 2 5 3" xfId="41067"/>
    <cellStyle name="Normal 3 4 3 2 3 2 6" xfId="10927"/>
    <cellStyle name="Normal 3 4 3 2 3 2 6 2" xfId="41069"/>
    <cellStyle name="Normal 3 4 3 2 3 2 7" xfId="41054"/>
    <cellStyle name="Normal 3 4 3 2 3 3" xfId="10928"/>
    <cellStyle name="Normal 3 4 3 2 3 3 2" xfId="10929"/>
    <cellStyle name="Normal 3 4 3 2 3 3 2 2" xfId="10930"/>
    <cellStyle name="Normal 3 4 3 2 3 3 2 2 2" xfId="10931"/>
    <cellStyle name="Normal 3 4 3 2 3 3 2 2 2 2" xfId="41073"/>
    <cellStyle name="Normal 3 4 3 2 3 3 2 2 3" xfId="41072"/>
    <cellStyle name="Normal 3 4 3 2 3 3 2 3" xfId="10932"/>
    <cellStyle name="Normal 3 4 3 2 3 3 2 3 2" xfId="41074"/>
    <cellStyle name="Normal 3 4 3 2 3 3 2 4" xfId="41071"/>
    <cellStyle name="Normal 3 4 3 2 3 3 3" xfId="10933"/>
    <cellStyle name="Normal 3 4 3 2 3 3 3 2" xfId="10934"/>
    <cellStyle name="Normal 3 4 3 2 3 3 3 2 2" xfId="10935"/>
    <cellStyle name="Normal 3 4 3 2 3 3 3 2 2 2" xfId="41077"/>
    <cellStyle name="Normal 3 4 3 2 3 3 3 2 3" xfId="41076"/>
    <cellStyle name="Normal 3 4 3 2 3 3 3 3" xfId="10936"/>
    <cellStyle name="Normal 3 4 3 2 3 3 3 3 2" xfId="41078"/>
    <cellStyle name="Normal 3 4 3 2 3 3 3 4" xfId="41075"/>
    <cellStyle name="Normal 3 4 3 2 3 3 4" xfId="10937"/>
    <cellStyle name="Normal 3 4 3 2 3 3 4 2" xfId="10938"/>
    <cellStyle name="Normal 3 4 3 2 3 3 4 2 2" xfId="10939"/>
    <cellStyle name="Normal 3 4 3 2 3 3 4 2 2 2" xfId="41081"/>
    <cellStyle name="Normal 3 4 3 2 3 3 4 2 3" xfId="41080"/>
    <cellStyle name="Normal 3 4 3 2 3 3 4 3" xfId="10940"/>
    <cellStyle name="Normal 3 4 3 2 3 3 4 3 2" xfId="41082"/>
    <cellStyle name="Normal 3 4 3 2 3 3 4 4" xfId="41079"/>
    <cellStyle name="Normal 3 4 3 2 3 3 5" xfId="10941"/>
    <cellStyle name="Normal 3 4 3 2 3 3 5 2" xfId="10942"/>
    <cellStyle name="Normal 3 4 3 2 3 3 5 2 2" xfId="41084"/>
    <cellStyle name="Normal 3 4 3 2 3 3 5 3" xfId="41083"/>
    <cellStyle name="Normal 3 4 3 2 3 3 6" xfId="10943"/>
    <cellStyle name="Normal 3 4 3 2 3 3 6 2" xfId="41085"/>
    <cellStyle name="Normal 3 4 3 2 3 3 7" xfId="41070"/>
    <cellStyle name="Normal 3 4 3 2 3 4" xfId="10944"/>
    <cellStyle name="Normal 3 4 3 2 3 4 2" xfId="10945"/>
    <cellStyle name="Normal 3 4 3 2 3 4 2 2" xfId="10946"/>
    <cellStyle name="Normal 3 4 3 2 3 4 2 2 2" xfId="10947"/>
    <cellStyle name="Normal 3 4 3 2 3 4 2 2 2 2" xfId="41089"/>
    <cellStyle name="Normal 3 4 3 2 3 4 2 2 3" xfId="41088"/>
    <cellStyle name="Normal 3 4 3 2 3 4 2 3" xfId="10948"/>
    <cellStyle name="Normal 3 4 3 2 3 4 2 3 2" xfId="41090"/>
    <cellStyle name="Normal 3 4 3 2 3 4 2 4" xfId="41087"/>
    <cellStyle name="Normal 3 4 3 2 3 4 3" xfId="10949"/>
    <cellStyle name="Normal 3 4 3 2 3 4 3 2" xfId="10950"/>
    <cellStyle name="Normal 3 4 3 2 3 4 3 2 2" xfId="10951"/>
    <cellStyle name="Normal 3 4 3 2 3 4 3 2 2 2" xfId="41093"/>
    <cellStyle name="Normal 3 4 3 2 3 4 3 2 3" xfId="41092"/>
    <cellStyle name="Normal 3 4 3 2 3 4 3 3" xfId="10952"/>
    <cellStyle name="Normal 3 4 3 2 3 4 3 3 2" xfId="41094"/>
    <cellStyle name="Normal 3 4 3 2 3 4 3 4" xfId="41091"/>
    <cellStyle name="Normal 3 4 3 2 3 4 4" xfId="10953"/>
    <cellStyle name="Normal 3 4 3 2 3 4 4 2" xfId="10954"/>
    <cellStyle name="Normal 3 4 3 2 3 4 4 2 2" xfId="41096"/>
    <cellStyle name="Normal 3 4 3 2 3 4 4 3" xfId="41095"/>
    <cellStyle name="Normal 3 4 3 2 3 4 5" xfId="10955"/>
    <cellStyle name="Normal 3 4 3 2 3 4 5 2" xfId="41097"/>
    <cellStyle name="Normal 3 4 3 2 3 4 6" xfId="41086"/>
    <cellStyle name="Normal 3 4 3 2 3 5" xfId="10956"/>
    <cellStyle name="Normal 3 4 3 2 3 5 2" xfId="10957"/>
    <cellStyle name="Normal 3 4 3 2 3 5 2 2" xfId="10958"/>
    <cellStyle name="Normal 3 4 3 2 3 5 2 2 2" xfId="41100"/>
    <cellStyle name="Normal 3 4 3 2 3 5 2 3" xfId="41099"/>
    <cellStyle name="Normal 3 4 3 2 3 5 3" xfId="10959"/>
    <cellStyle name="Normal 3 4 3 2 3 5 3 2" xfId="41101"/>
    <cellStyle name="Normal 3 4 3 2 3 5 4" xfId="41098"/>
    <cellStyle name="Normal 3 4 3 2 3 6" xfId="10960"/>
    <cellStyle name="Normal 3 4 3 2 3 6 2" xfId="10961"/>
    <cellStyle name="Normal 3 4 3 2 3 6 2 2" xfId="10962"/>
    <cellStyle name="Normal 3 4 3 2 3 6 2 2 2" xfId="41104"/>
    <cellStyle name="Normal 3 4 3 2 3 6 2 3" xfId="41103"/>
    <cellStyle name="Normal 3 4 3 2 3 6 3" xfId="10963"/>
    <cellStyle name="Normal 3 4 3 2 3 6 3 2" xfId="41105"/>
    <cellStyle name="Normal 3 4 3 2 3 6 4" xfId="41102"/>
    <cellStyle name="Normal 3 4 3 2 3 7" xfId="10964"/>
    <cellStyle name="Normal 3 4 3 2 3 7 2" xfId="10965"/>
    <cellStyle name="Normal 3 4 3 2 3 7 2 2" xfId="10966"/>
    <cellStyle name="Normal 3 4 3 2 3 7 2 2 2" xfId="41108"/>
    <cellStyle name="Normal 3 4 3 2 3 7 2 3" xfId="41107"/>
    <cellStyle name="Normal 3 4 3 2 3 7 3" xfId="10967"/>
    <cellStyle name="Normal 3 4 3 2 3 7 3 2" xfId="41109"/>
    <cellStyle name="Normal 3 4 3 2 3 7 4" xfId="41106"/>
    <cellStyle name="Normal 3 4 3 2 3 8" xfId="10968"/>
    <cellStyle name="Normal 3 4 3 2 3 8 2" xfId="10969"/>
    <cellStyle name="Normal 3 4 3 2 3 8 2 2" xfId="10970"/>
    <cellStyle name="Normal 3 4 3 2 3 8 2 2 2" xfId="41112"/>
    <cellStyle name="Normal 3 4 3 2 3 8 2 3" xfId="41111"/>
    <cellStyle name="Normal 3 4 3 2 3 8 3" xfId="10971"/>
    <cellStyle name="Normal 3 4 3 2 3 8 3 2" xfId="41113"/>
    <cellStyle name="Normal 3 4 3 2 3 8 4" xfId="41110"/>
    <cellStyle name="Normal 3 4 3 2 3 9" xfId="10972"/>
    <cellStyle name="Normal 3 4 3 2 3 9 2" xfId="10973"/>
    <cellStyle name="Normal 3 4 3 2 3 9 2 2" xfId="10974"/>
    <cellStyle name="Normal 3 4 3 2 3 9 2 2 2" xfId="41116"/>
    <cellStyle name="Normal 3 4 3 2 3 9 2 3" xfId="41115"/>
    <cellStyle name="Normal 3 4 3 2 3 9 3" xfId="10975"/>
    <cellStyle name="Normal 3 4 3 2 3 9 3 2" xfId="41117"/>
    <cellStyle name="Normal 3 4 3 2 3 9 4" xfId="41114"/>
    <cellStyle name="Normal 3 4 3 2 4" xfId="10976"/>
    <cellStyle name="Normal 3 4 3 2 4 2" xfId="10977"/>
    <cellStyle name="Normal 3 4 3 2 4 2 2" xfId="10978"/>
    <cellStyle name="Normal 3 4 3 2 4 2 2 2" xfId="10979"/>
    <cellStyle name="Normal 3 4 3 2 4 2 2 2 2" xfId="41121"/>
    <cellStyle name="Normal 3 4 3 2 4 2 2 3" xfId="41120"/>
    <cellStyle name="Normal 3 4 3 2 4 2 3" xfId="10980"/>
    <cellStyle name="Normal 3 4 3 2 4 2 3 2" xfId="41122"/>
    <cellStyle name="Normal 3 4 3 2 4 2 4" xfId="41119"/>
    <cellStyle name="Normal 3 4 3 2 4 3" xfId="10981"/>
    <cellStyle name="Normal 3 4 3 2 4 3 2" xfId="10982"/>
    <cellStyle name="Normal 3 4 3 2 4 3 2 2" xfId="10983"/>
    <cellStyle name="Normal 3 4 3 2 4 3 2 2 2" xfId="41125"/>
    <cellStyle name="Normal 3 4 3 2 4 3 2 3" xfId="41124"/>
    <cellStyle name="Normal 3 4 3 2 4 3 3" xfId="10984"/>
    <cellStyle name="Normal 3 4 3 2 4 3 3 2" xfId="41126"/>
    <cellStyle name="Normal 3 4 3 2 4 3 4" xfId="41123"/>
    <cellStyle name="Normal 3 4 3 2 4 4" xfId="10985"/>
    <cellStyle name="Normal 3 4 3 2 4 4 2" xfId="10986"/>
    <cellStyle name="Normal 3 4 3 2 4 4 2 2" xfId="10987"/>
    <cellStyle name="Normal 3 4 3 2 4 4 2 2 2" xfId="41129"/>
    <cellStyle name="Normal 3 4 3 2 4 4 2 3" xfId="41128"/>
    <cellStyle name="Normal 3 4 3 2 4 4 3" xfId="10988"/>
    <cellStyle name="Normal 3 4 3 2 4 4 3 2" xfId="41130"/>
    <cellStyle name="Normal 3 4 3 2 4 4 4" xfId="41127"/>
    <cellStyle name="Normal 3 4 3 2 4 5" xfId="10989"/>
    <cellStyle name="Normal 3 4 3 2 4 5 2" xfId="10990"/>
    <cellStyle name="Normal 3 4 3 2 4 5 2 2" xfId="41132"/>
    <cellStyle name="Normal 3 4 3 2 4 5 3" xfId="41131"/>
    <cellStyle name="Normal 3 4 3 2 4 6" xfId="10991"/>
    <cellStyle name="Normal 3 4 3 2 4 6 2" xfId="41133"/>
    <cellStyle name="Normal 3 4 3 2 4 7" xfId="41118"/>
    <cellStyle name="Normal 3 4 3 2 5" xfId="10992"/>
    <cellStyle name="Normal 3 4 3 2 5 2" xfId="10993"/>
    <cellStyle name="Normal 3 4 3 2 5 2 2" xfId="10994"/>
    <cellStyle name="Normal 3 4 3 2 5 2 2 2" xfId="10995"/>
    <cellStyle name="Normal 3 4 3 2 5 2 2 2 2" xfId="41137"/>
    <cellStyle name="Normal 3 4 3 2 5 2 2 3" xfId="41136"/>
    <cellStyle name="Normal 3 4 3 2 5 2 3" xfId="10996"/>
    <cellStyle name="Normal 3 4 3 2 5 2 3 2" xfId="41138"/>
    <cellStyle name="Normal 3 4 3 2 5 2 4" xfId="41135"/>
    <cellStyle name="Normal 3 4 3 2 5 3" xfId="10997"/>
    <cellStyle name="Normal 3 4 3 2 5 3 2" xfId="10998"/>
    <cellStyle name="Normal 3 4 3 2 5 3 2 2" xfId="10999"/>
    <cellStyle name="Normal 3 4 3 2 5 3 2 2 2" xfId="41141"/>
    <cellStyle name="Normal 3 4 3 2 5 3 2 3" xfId="41140"/>
    <cellStyle name="Normal 3 4 3 2 5 3 3" xfId="11000"/>
    <cellStyle name="Normal 3 4 3 2 5 3 3 2" xfId="41142"/>
    <cellStyle name="Normal 3 4 3 2 5 3 4" xfId="41139"/>
    <cellStyle name="Normal 3 4 3 2 5 4" xfId="11001"/>
    <cellStyle name="Normal 3 4 3 2 5 4 2" xfId="11002"/>
    <cellStyle name="Normal 3 4 3 2 5 4 2 2" xfId="11003"/>
    <cellStyle name="Normal 3 4 3 2 5 4 2 2 2" xfId="41145"/>
    <cellStyle name="Normal 3 4 3 2 5 4 2 3" xfId="41144"/>
    <cellStyle name="Normal 3 4 3 2 5 4 3" xfId="11004"/>
    <cellStyle name="Normal 3 4 3 2 5 4 3 2" xfId="41146"/>
    <cellStyle name="Normal 3 4 3 2 5 4 4" xfId="41143"/>
    <cellStyle name="Normal 3 4 3 2 5 5" xfId="11005"/>
    <cellStyle name="Normal 3 4 3 2 5 5 2" xfId="11006"/>
    <cellStyle name="Normal 3 4 3 2 5 5 2 2" xfId="41148"/>
    <cellStyle name="Normal 3 4 3 2 5 5 3" xfId="41147"/>
    <cellStyle name="Normal 3 4 3 2 5 6" xfId="11007"/>
    <cellStyle name="Normal 3 4 3 2 5 6 2" xfId="41149"/>
    <cellStyle name="Normal 3 4 3 2 5 7" xfId="41134"/>
    <cellStyle name="Normal 3 4 3 2 6" xfId="11008"/>
    <cellStyle name="Normal 3 4 3 2 6 2" xfId="11009"/>
    <cellStyle name="Normal 3 4 3 2 6 2 2" xfId="11010"/>
    <cellStyle name="Normal 3 4 3 2 6 2 2 2" xfId="11011"/>
    <cellStyle name="Normal 3 4 3 2 6 2 2 2 2" xfId="41153"/>
    <cellStyle name="Normal 3 4 3 2 6 2 2 3" xfId="41152"/>
    <cellStyle name="Normal 3 4 3 2 6 2 3" xfId="11012"/>
    <cellStyle name="Normal 3 4 3 2 6 2 3 2" xfId="41154"/>
    <cellStyle name="Normal 3 4 3 2 6 2 4" xfId="41151"/>
    <cellStyle name="Normal 3 4 3 2 6 3" xfId="11013"/>
    <cellStyle name="Normal 3 4 3 2 6 3 2" xfId="11014"/>
    <cellStyle name="Normal 3 4 3 2 6 3 2 2" xfId="11015"/>
    <cellStyle name="Normal 3 4 3 2 6 3 2 2 2" xfId="41157"/>
    <cellStyle name="Normal 3 4 3 2 6 3 2 3" xfId="41156"/>
    <cellStyle name="Normal 3 4 3 2 6 3 3" xfId="11016"/>
    <cellStyle name="Normal 3 4 3 2 6 3 3 2" xfId="41158"/>
    <cellStyle name="Normal 3 4 3 2 6 3 4" xfId="41155"/>
    <cellStyle name="Normal 3 4 3 2 6 4" xfId="11017"/>
    <cellStyle name="Normal 3 4 3 2 6 4 2" xfId="11018"/>
    <cellStyle name="Normal 3 4 3 2 6 4 2 2" xfId="41160"/>
    <cellStyle name="Normal 3 4 3 2 6 4 3" xfId="41159"/>
    <cellStyle name="Normal 3 4 3 2 6 5" xfId="11019"/>
    <cellStyle name="Normal 3 4 3 2 6 5 2" xfId="41161"/>
    <cellStyle name="Normal 3 4 3 2 6 6" xfId="41150"/>
    <cellStyle name="Normal 3 4 3 2 7" xfId="11020"/>
    <cellStyle name="Normal 3 4 3 2 7 2" xfId="11021"/>
    <cellStyle name="Normal 3 4 3 2 7 2 2" xfId="11022"/>
    <cellStyle name="Normal 3 4 3 2 7 2 2 2" xfId="41164"/>
    <cellStyle name="Normal 3 4 3 2 7 2 3" xfId="41163"/>
    <cellStyle name="Normal 3 4 3 2 7 3" xfId="11023"/>
    <cellStyle name="Normal 3 4 3 2 7 3 2" xfId="41165"/>
    <cellStyle name="Normal 3 4 3 2 7 4" xfId="41162"/>
    <cellStyle name="Normal 3 4 3 2 8" xfId="11024"/>
    <cellStyle name="Normal 3 4 3 2 8 2" xfId="11025"/>
    <cellStyle name="Normal 3 4 3 2 8 2 2" xfId="11026"/>
    <cellStyle name="Normal 3 4 3 2 8 2 2 2" xfId="41168"/>
    <cellStyle name="Normal 3 4 3 2 8 2 3" xfId="41167"/>
    <cellStyle name="Normal 3 4 3 2 8 3" xfId="11027"/>
    <cellStyle name="Normal 3 4 3 2 8 3 2" xfId="41169"/>
    <cellStyle name="Normal 3 4 3 2 8 4" xfId="41166"/>
    <cellStyle name="Normal 3 4 3 2 9" xfId="11028"/>
    <cellStyle name="Normal 3 4 3 2 9 2" xfId="11029"/>
    <cellStyle name="Normal 3 4 3 2 9 2 2" xfId="11030"/>
    <cellStyle name="Normal 3 4 3 2 9 2 2 2" xfId="41172"/>
    <cellStyle name="Normal 3 4 3 2 9 2 3" xfId="41171"/>
    <cellStyle name="Normal 3 4 3 2 9 3" xfId="11031"/>
    <cellStyle name="Normal 3 4 3 2 9 3 2" xfId="41173"/>
    <cellStyle name="Normal 3 4 3 2 9 4" xfId="41170"/>
    <cellStyle name="Normal 3 4 3 3" xfId="11032"/>
    <cellStyle name="Normal 3 4 3 3 10" xfId="11033"/>
    <cellStyle name="Normal 3 4 3 3 10 2" xfId="11034"/>
    <cellStyle name="Normal 3 4 3 3 10 2 2" xfId="11035"/>
    <cellStyle name="Normal 3 4 3 3 10 2 2 2" xfId="41177"/>
    <cellStyle name="Normal 3 4 3 3 10 2 3" xfId="41176"/>
    <cellStyle name="Normal 3 4 3 3 10 3" xfId="11036"/>
    <cellStyle name="Normal 3 4 3 3 10 3 2" xfId="41178"/>
    <cellStyle name="Normal 3 4 3 3 10 4" xfId="41175"/>
    <cellStyle name="Normal 3 4 3 3 11" xfId="11037"/>
    <cellStyle name="Normal 3 4 3 3 11 2" xfId="11038"/>
    <cellStyle name="Normal 3 4 3 3 11 2 2" xfId="41180"/>
    <cellStyle name="Normal 3 4 3 3 11 3" xfId="41179"/>
    <cellStyle name="Normal 3 4 3 3 12" xfId="11039"/>
    <cellStyle name="Normal 3 4 3 3 12 2" xfId="41181"/>
    <cellStyle name="Normal 3 4 3 3 13" xfId="11040"/>
    <cellStyle name="Normal 3 4 3 3 13 2" xfId="41182"/>
    <cellStyle name="Normal 3 4 3 3 14" xfId="41174"/>
    <cellStyle name="Normal 3 4 3 3 2" xfId="11041"/>
    <cellStyle name="Normal 3 4 3 3 2 10" xfId="11042"/>
    <cellStyle name="Normal 3 4 3 3 2 10 2" xfId="11043"/>
    <cellStyle name="Normal 3 4 3 3 2 10 2 2" xfId="41185"/>
    <cellStyle name="Normal 3 4 3 3 2 10 3" xfId="41184"/>
    <cellStyle name="Normal 3 4 3 3 2 11" xfId="11044"/>
    <cellStyle name="Normal 3 4 3 3 2 11 2" xfId="41186"/>
    <cellStyle name="Normal 3 4 3 3 2 12" xfId="41183"/>
    <cellStyle name="Normal 3 4 3 3 2 2" xfId="11045"/>
    <cellStyle name="Normal 3 4 3 3 2 2 2" xfId="11046"/>
    <cellStyle name="Normal 3 4 3 3 2 2 2 2" xfId="11047"/>
    <cellStyle name="Normal 3 4 3 3 2 2 2 2 2" xfId="11048"/>
    <cellStyle name="Normal 3 4 3 3 2 2 2 2 2 2" xfId="41190"/>
    <cellStyle name="Normal 3 4 3 3 2 2 2 2 3" xfId="41189"/>
    <cellStyle name="Normal 3 4 3 3 2 2 2 3" xfId="11049"/>
    <cellStyle name="Normal 3 4 3 3 2 2 2 3 2" xfId="41191"/>
    <cellStyle name="Normal 3 4 3 3 2 2 2 4" xfId="41188"/>
    <cellStyle name="Normal 3 4 3 3 2 2 3" xfId="11050"/>
    <cellStyle name="Normal 3 4 3 3 2 2 3 2" xfId="11051"/>
    <cellStyle name="Normal 3 4 3 3 2 2 3 2 2" xfId="11052"/>
    <cellStyle name="Normal 3 4 3 3 2 2 3 2 2 2" xfId="41194"/>
    <cellStyle name="Normal 3 4 3 3 2 2 3 2 3" xfId="41193"/>
    <cellStyle name="Normal 3 4 3 3 2 2 3 3" xfId="11053"/>
    <cellStyle name="Normal 3 4 3 3 2 2 3 3 2" xfId="41195"/>
    <cellStyle name="Normal 3 4 3 3 2 2 3 4" xfId="41192"/>
    <cellStyle name="Normal 3 4 3 3 2 2 4" xfId="11054"/>
    <cellStyle name="Normal 3 4 3 3 2 2 4 2" xfId="11055"/>
    <cellStyle name="Normal 3 4 3 3 2 2 4 2 2" xfId="11056"/>
    <cellStyle name="Normal 3 4 3 3 2 2 4 2 2 2" xfId="41198"/>
    <cellStyle name="Normal 3 4 3 3 2 2 4 2 3" xfId="41197"/>
    <cellStyle name="Normal 3 4 3 3 2 2 4 3" xfId="11057"/>
    <cellStyle name="Normal 3 4 3 3 2 2 4 3 2" xfId="41199"/>
    <cellStyle name="Normal 3 4 3 3 2 2 4 4" xfId="41196"/>
    <cellStyle name="Normal 3 4 3 3 2 2 5" xfId="11058"/>
    <cellStyle name="Normal 3 4 3 3 2 2 5 2" xfId="11059"/>
    <cellStyle name="Normal 3 4 3 3 2 2 5 2 2" xfId="41201"/>
    <cellStyle name="Normal 3 4 3 3 2 2 5 3" xfId="41200"/>
    <cellStyle name="Normal 3 4 3 3 2 2 6" xfId="11060"/>
    <cellStyle name="Normal 3 4 3 3 2 2 6 2" xfId="41202"/>
    <cellStyle name="Normal 3 4 3 3 2 2 7" xfId="41187"/>
    <cellStyle name="Normal 3 4 3 3 2 3" xfId="11061"/>
    <cellStyle name="Normal 3 4 3 3 2 3 2" xfId="11062"/>
    <cellStyle name="Normal 3 4 3 3 2 3 2 2" xfId="11063"/>
    <cellStyle name="Normal 3 4 3 3 2 3 2 2 2" xfId="11064"/>
    <cellStyle name="Normal 3 4 3 3 2 3 2 2 2 2" xfId="41206"/>
    <cellStyle name="Normal 3 4 3 3 2 3 2 2 3" xfId="41205"/>
    <cellStyle name="Normal 3 4 3 3 2 3 2 3" xfId="11065"/>
    <cellStyle name="Normal 3 4 3 3 2 3 2 3 2" xfId="41207"/>
    <cellStyle name="Normal 3 4 3 3 2 3 2 4" xfId="41204"/>
    <cellStyle name="Normal 3 4 3 3 2 3 3" xfId="11066"/>
    <cellStyle name="Normal 3 4 3 3 2 3 3 2" xfId="11067"/>
    <cellStyle name="Normal 3 4 3 3 2 3 3 2 2" xfId="11068"/>
    <cellStyle name="Normal 3 4 3 3 2 3 3 2 2 2" xfId="41210"/>
    <cellStyle name="Normal 3 4 3 3 2 3 3 2 3" xfId="41209"/>
    <cellStyle name="Normal 3 4 3 3 2 3 3 3" xfId="11069"/>
    <cellStyle name="Normal 3 4 3 3 2 3 3 3 2" xfId="41211"/>
    <cellStyle name="Normal 3 4 3 3 2 3 3 4" xfId="41208"/>
    <cellStyle name="Normal 3 4 3 3 2 3 4" xfId="11070"/>
    <cellStyle name="Normal 3 4 3 3 2 3 4 2" xfId="11071"/>
    <cellStyle name="Normal 3 4 3 3 2 3 4 2 2" xfId="11072"/>
    <cellStyle name="Normal 3 4 3 3 2 3 4 2 2 2" xfId="41214"/>
    <cellStyle name="Normal 3 4 3 3 2 3 4 2 3" xfId="41213"/>
    <cellStyle name="Normal 3 4 3 3 2 3 4 3" xfId="11073"/>
    <cellStyle name="Normal 3 4 3 3 2 3 4 3 2" xfId="41215"/>
    <cellStyle name="Normal 3 4 3 3 2 3 4 4" xfId="41212"/>
    <cellStyle name="Normal 3 4 3 3 2 3 5" xfId="11074"/>
    <cellStyle name="Normal 3 4 3 3 2 3 5 2" xfId="11075"/>
    <cellStyle name="Normal 3 4 3 3 2 3 5 2 2" xfId="41217"/>
    <cellStyle name="Normal 3 4 3 3 2 3 5 3" xfId="41216"/>
    <cellStyle name="Normal 3 4 3 3 2 3 6" xfId="11076"/>
    <cellStyle name="Normal 3 4 3 3 2 3 6 2" xfId="41218"/>
    <cellStyle name="Normal 3 4 3 3 2 3 7" xfId="41203"/>
    <cellStyle name="Normal 3 4 3 3 2 4" xfId="11077"/>
    <cellStyle name="Normal 3 4 3 3 2 4 2" xfId="11078"/>
    <cellStyle name="Normal 3 4 3 3 2 4 2 2" xfId="11079"/>
    <cellStyle name="Normal 3 4 3 3 2 4 2 2 2" xfId="11080"/>
    <cellStyle name="Normal 3 4 3 3 2 4 2 2 2 2" xfId="41222"/>
    <cellStyle name="Normal 3 4 3 3 2 4 2 2 3" xfId="41221"/>
    <cellStyle name="Normal 3 4 3 3 2 4 2 3" xfId="11081"/>
    <cellStyle name="Normal 3 4 3 3 2 4 2 3 2" xfId="41223"/>
    <cellStyle name="Normal 3 4 3 3 2 4 2 4" xfId="41220"/>
    <cellStyle name="Normal 3 4 3 3 2 4 3" xfId="11082"/>
    <cellStyle name="Normal 3 4 3 3 2 4 3 2" xfId="11083"/>
    <cellStyle name="Normal 3 4 3 3 2 4 3 2 2" xfId="11084"/>
    <cellStyle name="Normal 3 4 3 3 2 4 3 2 2 2" xfId="41226"/>
    <cellStyle name="Normal 3 4 3 3 2 4 3 2 3" xfId="41225"/>
    <cellStyle name="Normal 3 4 3 3 2 4 3 3" xfId="11085"/>
    <cellStyle name="Normal 3 4 3 3 2 4 3 3 2" xfId="41227"/>
    <cellStyle name="Normal 3 4 3 3 2 4 3 4" xfId="41224"/>
    <cellStyle name="Normal 3 4 3 3 2 4 4" xfId="11086"/>
    <cellStyle name="Normal 3 4 3 3 2 4 4 2" xfId="11087"/>
    <cellStyle name="Normal 3 4 3 3 2 4 4 2 2" xfId="41229"/>
    <cellStyle name="Normal 3 4 3 3 2 4 4 3" xfId="41228"/>
    <cellStyle name="Normal 3 4 3 3 2 4 5" xfId="11088"/>
    <cellStyle name="Normal 3 4 3 3 2 4 5 2" xfId="41230"/>
    <cellStyle name="Normal 3 4 3 3 2 4 6" xfId="41219"/>
    <cellStyle name="Normal 3 4 3 3 2 5" xfId="11089"/>
    <cellStyle name="Normal 3 4 3 3 2 5 2" xfId="11090"/>
    <cellStyle name="Normal 3 4 3 3 2 5 2 2" xfId="11091"/>
    <cellStyle name="Normal 3 4 3 3 2 5 2 2 2" xfId="41233"/>
    <cellStyle name="Normal 3 4 3 3 2 5 2 3" xfId="41232"/>
    <cellStyle name="Normal 3 4 3 3 2 5 3" xfId="11092"/>
    <cellStyle name="Normal 3 4 3 3 2 5 3 2" xfId="41234"/>
    <cellStyle name="Normal 3 4 3 3 2 5 4" xfId="41231"/>
    <cellStyle name="Normal 3 4 3 3 2 6" xfId="11093"/>
    <cellStyle name="Normal 3 4 3 3 2 6 2" xfId="11094"/>
    <cellStyle name="Normal 3 4 3 3 2 6 2 2" xfId="11095"/>
    <cellStyle name="Normal 3 4 3 3 2 6 2 2 2" xfId="41237"/>
    <cellStyle name="Normal 3 4 3 3 2 6 2 3" xfId="41236"/>
    <cellStyle name="Normal 3 4 3 3 2 6 3" xfId="11096"/>
    <cellStyle name="Normal 3 4 3 3 2 6 3 2" xfId="41238"/>
    <cellStyle name="Normal 3 4 3 3 2 6 4" xfId="41235"/>
    <cellStyle name="Normal 3 4 3 3 2 7" xfId="11097"/>
    <cellStyle name="Normal 3 4 3 3 2 7 2" xfId="11098"/>
    <cellStyle name="Normal 3 4 3 3 2 7 2 2" xfId="11099"/>
    <cellStyle name="Normal 3 4 3 3 2 7 2 2 2" xfId="41241"/>
    <cellStyle name="Normal 3 4 3 3 2 7 2 3" xfId="41240"/>
    <cellStyle name="Normal 3 4 3 3 2 7 3" xfId="11100"/>
    <cellStyle name="Normal 3 4 3 3 2 7 3 2" xfId="41242"/>
    <cellStyle name="Normal 3 4 3 3 2 7 4" xfId="41239"/>
    <cellStyle name="Normal 3 4 3 3 2 8" xfId="11101"/>
    <cellStyle name="Normal 3 4 3 3 2 8 2" xfId="11102"/>
    <cellStyle name="Normal 3 4 3 3 2 8 2 2" xfId="11103"/>
    <cellStyle name="Normal 3 4 3 3 2 8 2 2 2" xfId="41245"/>
    <cellStyle name="Normal 3 4 3 3 2 8 2 3" xfId="41244"/>
    <cellStyle name="Normal 3 4 3 3 2 8 3" xfId="11104"/>
    <cellStyle name="Normal 3 4 3 3 2 8 3 2" xfId="41246"/>
    <cellStyle name="Normal 3 4 3 3 2 8 4" xfId="41243"/>
    <cellStyle name="Normal 3 4 3 3 2 9" xfId="11105"/>
    <cellStyle name="Normal 3 4 3 3 2 9 2" xfId="11106"/>
    <cellStyle name="Normal 3 4 3 3 2 9 2 2" xfId="11107"/>
    <cellStyle name="Normal 3 4 3 3 2 9 2 2 2" xfId="41249"/>
    <cellStyle name="Normal 3 4 3 3 2 9 2 3" xfId="41248"/>
    <cellStyle name="Normal 3 4 3 3 2 9 3" xfId="11108"/>
    <cellStyle name="Normal 3 4 3 3 2 9 3 2" xfId="41250"/>
    <cellStyle name="Normal 3 4 3 3 2 9 4" xfId="41247"/>
    <cellStyle name="Normal 3 4 3 3 3" xfId="11109"/>
    <cellStyle name="Normal 3 4 3 3 3 2" xfId="11110"/>
    <cellStyle name="Normal 3 4 3 3 3 2 2" xfId="11111"/>
    <cellStyle name="Normal 3 4 3 3 3 2 2 2" xfId="11112"/>
    <cellStyle name="Normal 3 4 3 3 3 2 2 2 2" xfId="41254"/>
    <cellStyle name="Normal 3 4 3 3 3 2 2 3" xfId="41253"/>
    <cellStyle name="Normal 3 4 3 3 3 2 3" xfId="11113"/>
    <cellStyle name="Normal 3 4 3 3 3 2 3 2" xfId="41255"/>
    <cellStyle name="Normal 3 4 3 3 3 2 4" xfId="41252"/>
    <cellStyle name="Normal 3 4 3 3 3 3" xfId="11114"/>
    <cellStyle name="Normal 3 4 3 3 3 3 2" xfId="11115"/>
    <cellStyle name="Normal 3 4 3 3 3 3 2 2" xfId="11116"/>
    <cellStyle name="Normal 3 4 3 3 3 3 2 2 2" xfId="41258"/>
    <cellStyle name="Normal 3 4 3 3 3 3 2 3" xfId="41257"/>
    <cellStyle name="Normal 3 4 3 3 3 3 3" xfId="11117"/>
    <cellStyle name="Normal 3 4 3 3 3 3 3 2" xfId="41259"/>
    <cellStyle name="Normal 3 4 3 3 3 3 4" xfId="41256"/>
    <cellStyle name="Normal 3 4 3 3 3 4" xfId="11118"/>
    <cellStyle name="Normal 3 4 3 3 3 4 2" xfId="11119"/>
    <cellStyle name="Normal 3 4 3 3 3 4 2 2" xfId="11120"/>
    <cellStyle name="Normal 3 4 3 3 3 4 2 2 2" xfId="41262"/>
    <cellStyle name="Normal 3 4 3 3 3 4 2 3" xfId="41261"/>
    <cellStyle name="Normal 3 4 3 3 3 4 3" xfId="11121"/>
    <cellStyle name="Normal 3 4 3 3 3 4 3 2" xfId="41263"/>
    <cellStyle name="Normal 3 4 3 3 3 4 4" xfId="41260"/>
    <cellStyle name="Normal 3 4 3 3 3 5" xfId="11122"/>
    <cellStyle name="Normal 3 4 3 3 3 5 2" xfId="11123"/>
    <cellStyle name="Normal 3 4 3 3 3 5 2 2" xfId="41265"/>
    <cellStyle name="Normal 3 4 3 3 3 5 3" xfId="41264"/>
    <cellStyle name="Normal 3 4 3 3 3 6" xfId="11124"/>
    <cellStyle name="Normal 3 4 3 3 3 6 2" xfId="41266"/>
    <cellStyle name="Normal 3 4 3 3 3 7" xfId="41251"/>
    <cellStyle name="Normal 3 4 3 3 4" xfId="11125"/>
    <cellStyle name="Normal 3 4 3 3 4 2" xfId="11126"/>
    <cellStyle name="Normal 3 4 3 3 4 2 2" xfId="11127"/>
    <cellStyle name="Normal 3 4 3 3 4 2 2 2" xfId="11128"/>
    <cellStyle name="Normal 3 4 3 3 4 2 2 2 2" xfId="41270"/>
    <cellStyle name="Normal 3 4 3 3 4 2 2 3" xfId="41269"/>
    <cellStyle name="Normal 3 4 3 3 4 2 3" xfId="11129"/>
    <cellStyle name="Normal 3 4 3 3 4 2 3 2" xfId="41271"/>
    <cellStyle name="Normal 3 4 3 3 4 2 4" xfId="41268"/>
    <cellStyle name="Normal 3 4 3 3 4 3" xfId="11130"/>
    <cellStyle name="Normal 3 4 3 3 4 3 2" xfId="11131"/>
    <cellStyle name="Normal 3 4 3 3 4 3 2 2" xfId="11132"/>
    <cellStyle name="Normal 3 4 3 3 4 3 2 2 2" xfId="41274"/>
    <cellStyle name="Normal 3 4 3 3 4 3 2 3" xfId="41273"/>
    <cellStyle name="Normal 3 4 3 3 4 3 3" xfId="11133"/>
    <cellStyle name="Normal 3 4 3 3 4 3 3 2" xfId="41275"/>
    <cellStyle name="Normal 3 4 3 3 4 3 4" xfId="41272"/>
    <cellStyle name="Normal 3 4 3 3 4 4" xfId="11134"/>
    <cellStyle name="Normal 3 4 3 3 4 4 2" xfId="11135"/>
    <cellStyle name="Normal 3 4 3 3 4 4 2 2" xfId="11136"/>
    <cellStyle name="Normal 3 4 3 3 4 4 2 2 2" xfId="41278"/>
    <cellStyle name="Normal 3 4 3 3 4 4 2 3" xfId="41277"/>
    <cellStyle name="Normal 3 4 3 3 4 4 3" xfId="11137"/>
    <cellStyle name="Normal 3 4 3 3 4 4 3 2" xfId="41279"/>
    <cellStyle name="Normal 3 4 3 3 4 4 4" xfId="41276"/>
    <cellStyle name="Normal 3 4 3 3 4 5" xfId="11138"/>
    <cellStyle name="Normal 3 4 3 3 4 5 2" xfId="11139"/>
    <cellStyle name="Normal 3 4 3 3 4 5 2 2" xfId="41281"/>
    <cellStyle name="Normal 3 4 3 3 4 5 3" xfId="41280"/>
    <cellStyle name="Normal 3 4 3 3 4 6" xfId="11140"/>
    <cellStyle name="Normal 3 4 3 3 4 6 2" xfId="41282"/>
    <cellStyle name="Normal 3 4 3 3 4 7" xfId="41267"/>
    <cellStyle name="Normal 3 4 3 3 5" xfId="11141"/>
    <cellStyle name="Normal 3 4 3 3 5 2" xfId="11142"/>
    <cellStyle name="Normal 3 4 3 3 5 2 2" xfId="11143"/>
    <cellStyle name="Normal 3 4 3 3 5 2 2 2" xfId="11144"/>
    <cellStyle name="Normal 3 4 3 3 5 2 2 2 2" xfId="41286"/>
    <cellStyle name="Normal 3 4 3 3 5 2 2 3" xfId="41285"/>
    <cellStyle name="Normal 3 4 3 3 5 2 3" xfId="11145"/>
    <cellStyle name="Normal 3 4 3 3 5 2 3 2" xfId="41287"/>
    <cellStyle name="Normal 3 4 3 3 5 2 4" xfId="41284"/>
    <cellStyle name="Normal 3 4 3 3 5 3" xfId="11146"/>
    <cellStyle name="Normal 3 4 3 3 5 3 2" xfId="11147"/>
    <cellStyle name="Normal 3 4 3 3 5 3 2 2" xfId="11148"/>
    <cellStyle name="Normal 3 4 3 3 5 3 2 2 2" xfId="41290"/>
    <cellStyle name="Normal 3 4 3 3 5 3 2 3" xfId="41289"/>
    <cellStyle name="Normal 3 4 3 3 5 3 3" xfId="11149"/>
    <cellStyle name="Normal 3 4 3 3 5 3 3 2" xfId="41291"/>
    <cellStyle name="Normal 3 4 3 3 5 3 4" xfId="41288"/>
    <cellStyle name="Normal 3 4 3 3 5 4" xfId="11150"/>
    <cellStyle name="Normal 3 4 3 3 5 4 2" xfId="11151"/>
    <cellStyle name="Normal 3 4 3 3 5 4 2 2" xfId="41293"/>
    <cellStyle name="Normal 3 4 3 3 5 4 3" xfId="41292"/>
    <cellStyle name="Normal 3 4 3 3 5 5" xfId="11152"/>
    <cellStyle name="Normal 3 4 3 3 5 5 2" xfId="41294"/>
    <cellStyle name="Normal 3 4 3 3 5 6" xfId="41283"/>
    <cellStyle name="Normal 3 4 3 3 6" xfId="11153"/>
    <cellStyle name="Normal 3 4 3 3 6 2" xfId="11154"/>
    <cellStyle name="Normal 3 4 3 3 6 2 2" xfId="11155"/>
    <cellStyle name="Normal 3 4 3 3 6 2 2 2" xfId="41297"/>
    <cellStyle name="Normal 3 4 3 3 6 2 3" xfId="41296"/>
    <cellStyle name="Normal 3 4 3 3 6 3" xfId="11156"/>
    <cellStyle name="Normal 3 4 3 3 6 3 2" xfId="41298"/>
    <cellStyle name="Normal 3 4 3 3 6 4" xfId="41295"/>
    <cellStyle name="Normal 3 4 3 3 7" xfId="11157"/>
    <cellStyle name="Normal 3 4 3 3 7 2" xfId="11158"/>
    <cellStyle name="Normal 3 4 3 3 7 2 2" xfId="11159"/>
    <cellStyle name="Normal 3 4 3 3 7 2 2 2" xfId="41301"/>
    <cellStyle name="Normal 3 4 3 3 7 2 3" xfId="41300"/>
    <cellStyle name="Normal 3 4 3 3 7 3" xfId="11160"/>
    <cellStyle name="Normal 3 4 3 3 7 3 2" xfId="41302"/>
    <cellStyle name="Normal 3 4 3 3 7 4" xfId="41299"/>
    <cellStyle name="Normal 3 4 3 3 8" xfId="11161"/>
    <cellStyle name="Normal 3 4 3 3 8 2" xfId="11162"/>
    <cellStyle name="Normal 3 4 3 3 8 2 2" xfId="11163"/>
    <cellStyle name="Normal 3 4 3 3 8 2 2 2" xfId="41305"/>
    <cellStyle name="Normal 3 4 3 3 8 2 3" xfId="41304"/>
    <cellStyle name="Normal 3 4 3 3 8 3" xfId="11164"/>
    <cellStyle name="Normal 3 4 3 3 8 3 2" xfId="41306"/>
    <cellStyle name="Normal 3 4 3 3 8 4" xfId="41303"/>
    <cellStyle name="Normal 3 4 3 3 9" xfId="11165"/>
    <cellStyle name="Normal 3 4 3 3 9 2" xfId="11166"/>
    <cellStyle name="Normal 3 4 3 3 9 2 2" xfId="11167"/>
    <cellStyle name="Normal 3 4 3 3 9 2 2 2" xfId="41309"/>
    <cellStyle name="Normal 3 4 3 3 9 2 3" xfId="41308"/>
    <cellStyle name="Normal 3 4 3 3 9 3" xfId="11168"/>
    <cellStyle name="Normal 3 4 3 3 9 3 2" xfId="41310"/>
    <cellStyle name="Normal 3 4 3 3 9 4" xfId="41307"/>
    <cellStyle name="Normal 3 4 3 4" xfId="11169"/>
    <cellStyle name="Normal 3 4 3 4 10" xfId="11170"/>
    <cellStyle name="Normal 3 4 3 4 10 2" xfId="11171"/>
    <cellStyle name="Normal 3 4 3 4 10 2 2" xfId="41313"/>
    <cellStyle name="Normal 3 4 3 4 10 3" xfId="41312"/>
    <cellStyle name="Normal 3 4 3 4 11" xfId="11172"/>
    <cellStyle name="Normal 3 4 3 4 11 2" xfId="41314"/>
    <cellStyle name="Normal 3 4 3 4 12" xfId="41311"/>
    <cellStyle name="Normal 3 4 3 4 2" xfId="11173"/>
    <cellStyle name="Normal 3 4 3 4 2 2" xfId="11174"/>
    <cellStyle name="Normal 3 4 3 4 2 2 2" xfId="11175"/>
    <cellStyle name="Normal 3 4 3 4 2 2 2 2" xfId="11176"/>
    <cellStyle name="Normal 3 4 3 4 2 2 2 2 2" xfId="41318"/>
    <cellStyle name="Normal 3 4 3 4 2 2 2 3" xfId="41317"/>
    <cellStyle name="Normal 3 4 3 4 2 2 3" xfId="11177"/>
    <cellStyle name="Normal 3 4 3 4 2 2 3 2" xfId="41319"/>
    <cellStyle name="Normal 3 4 3 4 2 2 4" xfId="41316"/>
    <cellStyle name="Normal 3 4 3 4 2 3" xfId="11178"/>
    <cellStyle name="Normal 3 4 3 4 2 3 2" xfId="11179"/>
    <cellStyle name="Normal 3 4 3 4 2 3 2 2" xfId="11180"/>
    <cellStyle name="Normal 3 4 3 4 2 3 2 2 2" xfId="41322"/>
    <cellStyle name="Normal 3 4 3 4 2 3 2 3" xfId="41321"/>
    <cellStyle name="Normal 3 4 3 4 2 3 3" xfId="11181"/>
    <cellStyle name="Normal 3 4 3 4 2 3 3 2" xfId="41323"/>
    <cellStyle name="Normal 3 4 3 4 2 3 4" xfId="41320"/>
    <cellStyle name="Normal 3 4 3 4 2 4" xfId="11182"/>
    <cellStyle name="Normal 3 4 3 4 2 4 2" xfId="11183"/>
    <cellStyle name="Normal 3 4 3 4 2 4 2 2" xfId="11184"/>
    <cellStyle name="Normal 3 4 3 4 2 4 2 2 2" xfId="41326"/>
    <cellStyle name="Normal 3 4 3 4 2 4 2 3" xfId="41325"/>
    <cellStyle name="Normal 3 4 3 4 2 4 3" xfId="11185"/>
    <cellStyle name="Normal 3 4 3 4 2 4 3 2" xfId="41327"/>
    <cellStyle name="Normal 3 4 3 4 2 4 4" xfId="41324"/>
    <cellStyle name="Normal 3 4 3 4 2 5" xfId="11186"/>
    <cellStyle name="Normal 3 4 3 4 2 5 2" xfId="11187"/>
    <cellStyle name="Normal 3 4 3 4 2 5 2 2" xfId="41329"/>
    <cellStyle name="Normal 3 4 3 4 2 5 3" xfId="41328"/>
    <cellStyle name="Normal 3 4 3 4 2 6" xfId="11188"/>
    <cellStyle name="Normal 3 4 3 4 2 6 2" xfId="41330"/>
    <cellStyle name="Normal 3 4 3 4 2 7" xfId="41315"/>
    <cellStyle name="Normal 3 4 3 4 3" xfId="11189"/>
    <cellStyle name="Normal 3 4 3 4 3 2" xfId="11190"/>
    <cellStyle name="Normal 3 4 3 4 3 2 2" xfId="11191"/>
    <cellStyle name="Normal 3 4 3 4 3 2 2 2" xfId="11192"/>
    <cellStyle name="Normal 3 4 3 4 3 2 2 2 2" xfId="41334"/>
    <cellStyle name="Normal 3 4 3 4 3 2 2 3" xfId="41333"/>
    <cellStyle name="Normal 3 4 3 4 3 2 3" xfId="11193"/>
    <cellStyle name="Normal 3 4 3 4 3 2 3 2" xfId="41335"/>
    <cellStyle name="Normal 3 4 3 4 3 2 4" xfId="41332"/>
    <cellStyle name="Normal 3 4 3 4 3 3" xfId="11194"/>
    <cellStyle name="Normal 3 4 3 4 3 3 2" xfId="11195"/>
    <cellStyle name="Normal 3 4 3 4 3 3 2 2" xfId="11196"/>
    <cellStyle name="Normal 3 4 3 4 3 3 2 2 2" xfId="41338"/>
    <cellStyle name="Normal 3 4 3 4 3 3 2 3" xfId="41337"/>
    <cellStyle name="Normal 3 4 3 4 3 3 3" xfId="11197"/>
    <cellStyle name="Normal 3 4 3 4 3 3 3 2" xfId="41339"/>
    <cellStyle name="Normal 3 4 3 4 3 3 4" xfId="41336"/>
    <cellStyle name="Normal 3 4 3 4 3 4" xfId="11198"/>
    <cellStyle name="Normal 3 4 3 4 3 4 2" xfId="11199"/>
    <cellStyle name="Normal 3 4 3 4 3 4 2 2" xfId="11200"/>
    <cellStyle name="Normal 3 4 3 4 3 4 2 2 2" xfId="41342"/>
    <cellStyle name="Normal 3 4 3 4 3 4 2 3" xfId="41341"/>
    <cellStyle name="Normal 3 4 3 4 3 4 3" xfId="11201"/>
    <cellStyle name="Normal 3 4 3 4 3 4 3 2" xfId="41343"/>
    <cellStyle name="Normal 3 4 3 4 3 4 4" xfId="41340"/>
    <cellStyle name="Normal 3 4 3 4 3 5" xfId="11202"/>
    <cellStyle name="Normal 3 4 3 4 3 5 2" xfId="11203"/>
    <cellStyle name="Normal 3 4 3 4 3 5 2 2" xfId="41345"/>
    <cellStyle name="Normal 3 4 3 4 3 5 3" xfId="41344"/>
    <cellStyle name="Normal 3 4 3 4 3 6" xfId="11204"/>
    <cellStyle name="Normal 3 4 3 4 3 6 2" xfId="41346"/>
    <cellStyle name="Normal 3 4 3 4 3 7" xfId="41331"/>
    <cellStyle name="Normal 3 4 3 4 4" xfId="11205"/>
    <cellStyle name="Normal 3 4 3 4 4 2" xfId="11206"/>
    <cellStyle name="Normal 3 4 3 4 4 2 2" xfId="11207"/>
    <cellStyle name="Normal 3 4 3 4 4 2 2 2" xfId="11208"/>
    <cellStyle name="Normal 3 4 3 4 4 2 2 2 2" xfId="41350"/>
    <cellStyle name="Normal 3 4 3 4 4 2 2 3" xfId="41349"/>
    <cellStyle name="Normal 3 4 3 4 4 2 3" xfId="11209"/>
    <cellStyle name="Normal 3 4 3 4 4 2 3 2" xfId="41351"/>
    <cellStyle name="Normal 3 4 3 4 4 2 4" xfId="41348"/>
    <cellStyle name="Normal 3 4 3 4 4 3" xfId="11210"/>
    <cellStyle name="Normal 3 4 3 4 4 3 2" xfId="11211"/>
    <cellStyle name="Normal 3 4 3 4 4 3 2 2" xfId="11212"/>
    <cellStyle name="Normal 3 4 3 4 4 3 2 2 2" xfId="41354"/>
    <cellStyle name="Normal 3 4 3 4 4 3 2 3" xfId="41353"/>
    <cellStyle name="Normal 3 4 3 4 4 3 3" xfId="11213"/>
    <cellStyle name="Normal 3 4 3 4 4 3 3 2" xfId="41355"/>
    <cellStyle name="Normal 3 4 3 4 4 3 4" xfId="41352"/>
    <cellStyle name="Normal 3 4 3 4 4 4" xfId="11214"/>
    <cellStyle name="Normal 3 4 3 4 4 4 2" xfId="11215"/>
    <cellStyle name="Normal 3 4 3 4 4 4 2 2" xfId="41357"/>
    <cellStyle name="Normal 3 4 3 4 4 4 3" xfId="41356"/>
    <cellStyle name="Normal 3 4 3 4 4 5" xfId="11216"/>
    <cellStyle name="Normal 3 4 3 4 4 5 2" xfId="41358"/>
    <cellStyle name="Normal 3 4 3 4 4 6" xfId="41347"/>
    <cellStyle name="Normal 3 4 3 4 5" xfId="11217"/>
    <cellStyle name="Normal 3 4 3 4 5 2" xfId="11218"/>
    <cellStyle name="Normal 3 4 3 4 5 2 2" xfId="11219"/>
    <cellStyle name="Normal 3 4 3 4 5 2 2 2" xfId="41361"/>
    <cellStyle name="Normal 3 4 3 4 5 2 3" xfId="41360"/>
    <cellStyle name="Normal 3 4 3 4 5 3" xfId="11220"/>
    <cellStyle name="Normal 3 4 3 4 5 3 2" xfId="41362"/>
    <cellStyle name="Normal 3 4 3 4 5 4" xfId="41359"/>
    <cellStyle name="Normal 3 4 3 4 6" xfId="11221"/>
    <cellStyle name="Normal 3 4 3 4 6 2" xfId="11222"/>
    <cellStyle name="Normal 3 4 3 4 6 2 2" xfId="11223"/>
    <cellStyle name="Normal 3 4 3 4 6 2 2 2" xfId="41365"/>
    <cellStyle name="Normal 3 4 3 4 6 2 3" xfId="41364"/>
    <cellStyle name="Normal 3 4 3 4 6 3" xfId="11224"/>
    <cellStyle name="Normal 3 4 3 4 6 3 2" xfId="41366"/>
    <cellStyle name="Normal 3 4 3 4 6 4" xfId="41363"/>
    <cellStyle name="Normal 3 4 3 4 7" xfId="11225"/>
    <cellStyle name="Normal 3 4 3 4 7 2" xfId="11226"/>
    <cellStyle name="Normal 3 4 3 4 7 2 2" xfId="11227"/>
    <cellStyle name="Normal 3 4 3 4 7 2 2 2" xfId="41369"/>
    <cellStyle name="Normal 3 4 3 4 7 2 3" xfId="41368"/>
    <cellStyle name="Normal 3 4 3 4 7 3" xfId="11228"/>
    <cellStyle name="Normal 3 4 3 4 7 3 2" xfId="41370"/>
    <cellStyle name="Normal 3 4 3 4 7 4" xfId="41367"/>
    <cellStyle name="Normal 3 4 3 4 8" xfId="11229"/>
    <cellStyle name="Normal 3 4 3 4 8 2" xfId="11230"/>
    <cellStyle name="Normal 3 4 3 4 8 2 2" xfId="11231"/>
    <cellStyle name="Normal 3 4 3 4 8 2 2 2" xfId="41373"/>
    <cellStyle name="Normal 3 4 3 4 8 2 3" xfId="41372"/>
    <cellStyle name="Normal 3 4 3 4 8 3" xfId="11232"/>
    <cellStyle name="Normal 3 4 3 4 8 3 2" xfId="41374"/>
    <cellStyle name="Normal 3 4 3 4 8 4" xfId="41371"/>
    <cellStyle name="Normal 3 4 3 4 9" xfId="11233"/>
    <cellStyle name="Normal 3 4 3 4 9 2" xfId="11234"/>
    <cellStyle name="Normal 3 4 3 4 9 2 2" xfId="11235"/>
    <cellStyle name="Normal 3 4 3 4 9 2 2 2" xfId="41377"/>
    <cellStyle name="Normal 3 4 3 4 9 2 3" xfId="41376"/>
    <cellStyle name="Normal 3 4 3 4 9 3" xfId="11236"/>
    <cellStyle name="Normal 3 4 3 4 9 3 2" xfId="41378"/>
    <cellStyle name="Normal 3 4 3 4 9 4" xfId="41375"/>
    <cellStyle name="Normal 3 4 3 5" xfId="11237"/>
    <cellStyle name="Normal 3 4 3 5 2" xfId="11238"/>
    <cellStyle name="Normal 3 4 3 5 2 2" xfId="11239"/>
    <cellStyle name="Normal 3 4 3 5 2 2 2" xfId="11240"/>
    <cellStyle name="Normal 3 4 3 5 2 2 2 2" xfId="41382"/>
    <cellStyle name="Normal 3 4 3 5 2 2 3" xfId="41381"/>
    <cellStyle name="Normal 3 4 3 5 2 3" xfId="11241"/>
    <cellStyle name="Normal 3 4 3 5 2 3 2" xfId="41383"/>
    <cellStyle name="Normal 3 4 3 5 2 4" xfId="41380"/>
    <cellStyle name="Normal 3 4 3 5 3" xfId="11242"/>
    <cellStyle name="Normal 3 4 3 5 3 2" xfId="11243"/>
    <cellStyle name="Normal 3 4 3 5 3 2 2" xfId="11244"/>
    <cellStyle name="Normal 3 4 3 5 3 2 2 2" xfId="41386"/>
    <cellStyle name="Normal 3 4 3 5 3 2 3" xfId="41385"/>
    <cellStyle name="Normal 3 4 3 5 3 3" xfId="11245"/>
    <cellStyle name="Normal 3 4 3 5 3 3 2" xfId="41387"/>
    <cellStyle name="Normal 3 4 3 5 3 4" xfId="41384"/>
    <cellStyle name="Normal 3 4 3 5 4" xfId="11246"/>
    <cellStyle name="Normal 3 4 3 5 4 2" xfId="11247"/>
    <cellStyle name="Normal 3 4 3 5 4 2 2" xfId="11248"/>
    <cellStyle name="Normal 3 4 3 5 4 2 2 2" xfId="41390"/>
    <cellStyle name="Normal 3 4 3 5 4 2 3" xfId="41389"/>
    <cellStyle name="Normal 3 4 3 5 4 3" xfId="11249"/>
    <cellStyle name="Normal 3 4 3 5 4 3 2" xfId="41391"/>
    <cellStyle name="Normal 3 4 3 5 4 4" xfId="41388"/>
    <cellStyle name="Normal 3 4 3 5 5" xfId="11250"/>
    <cellStyle name="Normal 3 4 3 5 5 2" xfId="11251"/>
    <cellStyle name="Normal 3 4 3 5 5 2 2" xfId="41393"/>
    <cellStyle name="Normal 3 4 3 5 5 3" xfId="41392"/>
    <cellStyle name="Normal 3 4 3 5 6" xfId="11252"/>
    <cellStyle name="Normal 3 4 3 5 6 2" xfId="41394"/>
    <cellStyle name="Normal 3 4 3 5 7" xfId="41379"/>
    <cellStyle name="Normal 3 4 3 6" xfId="11253"/>
    <cellStyle name="Normal 3 4 3 6 2" xfId="11254"/>
    <cellStyle name="Normal 3 4 3 6 2 2" xfId="11255"/>
    <cellStyle name="Normal 3 4 3 6 2 2 2" xfId="11256"/>
    <cellStyle name="Normal 3 4 3 6 2 2 2 2" xfId="41398"/>
    <cellStyle name="Normal 3 4 3 6 2 2 3" xfId="41397"/>
    <cellStyle name="Normal 3 4 3 6 2 3" xfId="11257"/>
    <cellStyle name="Normal 3 4 3 6 2 3 2" xfId="41399"/>
    <cellStyle name="Normal 3 4 3 6 2 4" xfId="41396"/>
    <cellStyle name="Normal 3 4 3 6 3" xfId="11258"/>
    <cellStyle name="Normal 3 4 3 6 3 2" xfId="11259"/>
    <cellStyle name="Normal 3 4 3 6 3 2 2" xfId="11260"/>
    <cellStyle name="Normal 3 4 3 6 3 2 2 2" xfId="41402"/>
    <cellStyle name="Normal 3 4 3 6 3 2 3" xfId="41401"/>
    <cellStyle name="Normal 3 4 3 6 3 3" xfId="11261"/>
    <cellStyle name="Normal 3 4 3 6 3 3 2" xfId="41403"/>
    <cellStyle name="Normal 3 4 3 6 3 4" xfId="41400"/>
    <cellStyle name="Normal 3 4 3 6 4" xfId="11262"/>
    <cellStyle name="Normal 3 4 3 6 4 2" xfId="11263"/>
    <cellStyle name="Normal 3 4 3 6 4 2 2" xfId="11264"/>
    <cellStyle name="Normal 3 4 3 6 4 2 2 2" xfId="41406"/>
    <cellStyle name="Normal 3 4 3 6 4 2 3" xfId="41405"/>
    <cellStyle name="Normal 3 4 3 6 4 3" xfId="11265"/>
    <cellStyle name="Normal 3 4 3 6 4 3 2" xfId="41407"/>
    <cellStyle name="Normal 3 4 3 6 4 4" xfId="41404"/>
    <cellStyle name="Normal 3 4 3 6 5" xfId="11266"/>
    <cellStyle name="Normal 3 4 3 6 5 2" xfId="11267"/>
    <cellStyle name="Normal 3 4 3 6 5 2 2" xfId="41409"/>
    <cellStyle name="Normal 3 4 3 6 5 3" xfId="41408"/>
    <cellStyle name="Normal 3 4 3 6 6" xfId="11268"/>
    <cellStyle name="Normal 3 4 3 6 6 2" xfId="41410"/>
    <cellStyle name="Normal 3 4 3 6 7" xfId="41395"/>
    <cellStyle name="Normal 3 4 3 7" xfId="11269"/>
    <cellStyle name="Normal 3 4 3 7 2" xfId="11270"/>
    <cellStyle name="Normal 3 4 3 7 2 2" xfId="11271"/>
    <cellStyle name="Normal 3 4 3 7 2 2 2" xfId="11272"/>
    <cellStyle name="Normal 3 4 3 7 2 2 2 2" xfId="41414"/>
    <cellStyle name="Normal 3 4 3 7 2 2 3" xfId="41413"/>
    <cellStyle name="Normal 3 4 3 7 2 3" xfId="11273"/>
    <cellStyle name="Normal 3 4 3 7 2 3 2" xfId="41415"/>
    <cellStyle name="Normal 3 4 3 7 2 4" xfId="41412"/>
    <cellStyle name="Normal 3 4 3 7 3" xfId="11274"/>
    <cellStyle name="Normal 3 4 3 7 3 2" xfId="11275"/>
    <cellStyle name="Normal 3 4 3 7 3 2 2" xfId="11276"/>
    <cellStyle name="Normal 3 4 3 7 3 2 2 2" xfId="41418"/>
    <cellStyle name="Normal 3 4 3 7 3 2 3" xfId="41417"/>
    <cellStyle name="Normal 3 4 3 7 3 3" xfId="11277"/>
    <cellStyle name="Normal 3 4 3 7 3 3 2" xfId="41419"/>
    <cellStyle name="Normal 3 4 3 7 3 4" xfId="41416"/>
    <cellStyle name="Normal 3 4 3 7 4" xfId="11278"/>
    <cellStyle name="Normal 3 4 3 7 4 2" xfId="11279"/>
    <cellStyle name="Normal 3 4 3 7 4 2 2" xfId="41421"/>
    <cellStyle name="Normal 3 4 3 7 4 3" xfId="41420"/>
    <cellStyle name="Normal 3 4 3 7 5" xfId="11280"/>
    <cellStyle name="Normal 3 4 3 7 5 2" xfId="41422"/>
    <cellStyle name="Normal 3 4 3 7 6" xfId="41411"/>
    <cellStyle name="Normal 3 4 3 8" xfId="11281"/>
    <cellStyle name="Normal 3 4 3 8 2" xfId="11282"/>
    <cellStyle name="Normal 3 4 3 8 2 2" xfId="11283"/>
    <cellStyle name="Normal 3 4 3 8 2 2 2" xfId="41425"/>
    <cellStyle name="Normal 3 4 3 8 2 3" xfId="41424"/>
    <cellStyle name="Normal 3 4 3 8 3" xfId="11284"/>
    <cellStyle name="Normal 3 4 3 8 3 2" xfId="41426"/>
    <cellStyle name="Normal 3 4 3 8 4" xfId="41423"/>
    <cellStyle name="Normal 3 4 3 9" xfId="11285"/>
    <cellStyle name="Normal 3 4 3 9 2" xfId="11286"/>
    <cellStyle name="Normal 3 4 3 9 2 2" xfId="11287"/>
    <cellStyle name="Normal 3 4 3 9 2 2 2" xfId="41429"/>
    <cellStyle name="Normal 3 4 3 9 2 3" xfId="41428"/>
    <cellStyle name="Normal 3 4 3 9 3" xfId="11288"/>
    <cellStyle name="Normal 3 4 3 9 3 2" xfId="41430"/>
    <cellStyle name="Normal 3 4 3 9 4" xfId="41427"/>
    <cellStyle name="Normal 3 4 4" xfId="11289"/>
    <cellStyle name="Normal 3 4 4 10" xfId="11290"/>
    <cellStyle name="Normal 3 4 4 10 2" xfId="11291"/>
    <cellStyle name="Normal 3 4 4 10 2 2" xfId="11292"/>
    <cellStyle name="Normal 3 4 4 10 2 2 2" xfId="41434"/>
    <cellStyle name="Normal 3 4 4 10 2 3" xfId="41433"/>
    <cellStyle name="Normal 3 4 4 10 3" xfId="11293"/>
    <cellStyle name="Normal 3 4 4 10 3 2" xfId="41435"/>
    <cellStyle name="Normal 3 4 4 10 4" xfId="41432"/>
    <cellStyle name="Normal 3 4 4 11" xfId="11294"/>
    <cellStyle name="Normal 3 4 4 11 2" xfId="11295"/>
    <cellStyle name="Normal 3 4 4 11 2 2" xfId="11296"/>
    <cellStyle name="Normal 3 4 4 11 2 2 2" xfId="41438"/>
    <cellStyle name="Normal 3 4 4 11 2 3" xfId="41437"/>
    <cellStyle name="Normal 3 4 4 11 3" xfId="11297"/>
    <cellStyle name="Normal 3 4 4 11 3 2" xfId="41439"/>
    <cellStyle name="Normal 3 4 4 11 4" xfId="41436"/>
    <cellStyle name="Normal 3 4 4 12" xfId="11298"/>
    <cellStyle name="Normal 3 4 4 12 2" xfId="11299"/>
    <cellStyle name="Normal 3 4 4 12 2 2" xfId="11300"/>
    <cellStyle name="Normal 3 4 4 12 2 2 2" xfId="41442"/>
    <cellStyle name="Normal 3 4 4 12 2 3" xfId="41441"/>
    <cellStyle name="Normal 3 4 4 12 3" xfId="11301"/>
    <cellStyle name="Normal 3 4 4 12 3 2" xfId="41443"/>
    <cellStyle name="Normal 3 4 4 12 4" xfId="41440"/>
    <cellStyle name="Normal 3 4 4 13" xfId="11302"/>
    <cellStyle name="Normal 3 4 4 13 2" xfId="11303"/>
    <cellStyle name="Normal 3 4 4 13 2 2" xfId="41445"/>
    <cellStyle name="Normal 3 4 4 13 3" xfId="41444"/>
    <cellStyle name="Normal 3 4 4 14" xfId="11304"/>
    <cellStyle name="Normal 3 4 4 14 2" xfId="41446"/>
    <cellStyle name="Normal 3 4 4 15" xfId="11305"/>
    <cellStyle name="Normal 3 4 4 15 2" xfId="41447"/>
    <cellStyle name="Normal 3 4 4 16" xfId="41431"/>
    <cellStyle name="Normal 3 4 4 2" xfId="11306"/>
    <cellStyle name="Normal 3 4 4 2 10" xfId="11307"/>
    <cellStyle name="Normal 3 4 4 2 10 2" xfId="11308"/>
    <cellStyle name="Normal 3 4 4 2 10 2 2" xfId="11309"/>
    <cellStyle name="Normal 3 4 4 2 10 2 2 2" xfId="41451"/>
    <cellStyle name="Normal 3 4 4 2 10 2 3" xfId="41450"/>
    <cellStyle name="Normal 3 4 4 2 10 3" xfId="11310"/>
    <cellStyle name="Normal 3 4 4 2 10 3 2" xfId="41452"/>
    <cellStyle name="Normal 3 4 4 2 10 4" xfId="41449"/>
    <cellStyle name="Normal 3 4 4 2 11" xfId="11311"/>
    <cellStyle name="Normal 3 4 4 2 11 2" xfId="11312"/>
    <cellStyle name="Normal 3 4 4 2 11 2 2" xfId="11313"/>
    <cellStyle name="Normal 3 4 4 2 11 2 2 2" xfId="41455"/>
    <cellStyle name="Normal 3 4 4 2 11 2 3" xfId="41454"/>
    <cellStyle name="Normal 3 4 4 2 11 3" xfId="11314"/>
    <cellStyle name="Normal 3 4 4 2 11 3 2" xfId="41456"/>
    <cellStyle name="Normal 3 4 4 2 11 4" xfId="41453"/>
    <cellStyle name="Normal 3 4 4 2 12" xfId="11315"/>
    <cellStyle name="Normal 3 4 4 2 12 2" xfId="11316"/>
    <cellStyle name="Normal 3 4 4 2 12 2 2" xfId="41458"/>
    <cellStyle name="Normal 3 4 4 2 12 3" xfId="41457"/>
    <cellStyle name="Normal 3 4 4 2 13" xfId="11317"/>
    <cellStyle name="Normal 3 4 4 2 13 2" xfId="41459"/>
    <cellStyle name="Normal 3 4 4 2 14" xfId="11318"/>
    <cellStyle name="Normal 3 4 4 2 14 2" xfId="41460"/>
    <cellStyle name="Normal 3 4 4 2 15" xfId="41448"/>
    <cellStyle name="Normal 3 4 4 2 2" xfId="11319"/>
    <cellStyle name="Normal 3 4 4 2 2 10" xfId="11320"/>
    <cellStyle name="Normal 3 4 4 2 2 10 2" xfId="11321"/>
    <cellStyle name="Normal 3 4 4 2 2 10 2 2" xfId="11322"/>
    <cellStyle name="Normal 3 4 4 2 2 10 2 2 2" xfId="41464"/>
    <cellStyle name="Normal 3 4 4 2 2 10 2 3" xfId="41463"/>
    <cellStyle name="Normal 3 4 4 2 2 10 3" xfId="11323"/>
    <cellStyle name="Normal 3 4 4 2 2 10 3 2" xfId="41465"/>
    <cellStyle name="Normal 3 4 4 2 2 10 4" xfId="41462"/>
    <cellStyle name="Normal 3 4 4 2 2 11" xfId="11324"/>
    <cellStyle name="Normal 3 4 4 2 2 11 2" xfId="11325"/>
    <cellStyle name="Normal 3 4 4 2 2 11 2 2" xfId="41467"/>
    <cellStyle name="Normal 3 4 4 2 2 11 3" xfId="41466"/>
    <cellStyle name="Normal 3 4 4 2 2 12" xfId="11326"/>
    <cellStyle name="Normal 3 4 4 2 2 12 2" xfId="41468"/>
    <cellStyle name="Normal 3 4 4 2 2 13" xfId="11327"/>
    <cellStyle name="Normal 3 4 4 2 2 13 2" xfId="41469"/>
    <cellStyle name="Normal 3 4 4 2 2 14" xfId="41461"/>
    <cellStyle name="Normal 3 4 4 2 2 2" xfId="11328"/>
    <cellStyle name="Normal 3 4 4 2 2 2 10" xfId="11329"/>
    <cellStyle name="Normal 3 4 4 2 2 2 10 2" xfId="11330"/>
    <cellStyle name="Normal 3 4 4 2 2 2 10 2 2" xfId="41472"/>
    <cellStyle name="Normal 3 4 4 2 2 2 10 3" xfId="41471"/>
    <cellStyle name="Normal 3 4 4 2 2 2 11" xfId="11331"/>
    <cellStyle name="Normal 3 4 4 2 2 2 11 2" xfId="41473"/>
    <cellStyle name="Normal 3 4 4 2 2 2 12" xfId="41470"/>
    <cellStyle name="Normal 3 4 4 2 2 2 2" xfId="11332"/>
    <cellStyle name="Normal 3 4 4 2 2 2 2 2" xfId="11333"/>
    <cellStyle name="Normal 3 4 4 2 2 2 2 2 2" xfId="11334"/>
    <cellStyle name="Normal 3 4 4 2 2 2 2 2 2 2" xfId="11335"/>
    <cellStyle name="Normal 3 4 4 2 2 2 2 2 2 2 2" xfId="41477"/>
    <cellStyle name="Normal 3 4 4 2 2 2 2 2 2 3" xfId="41476"/>
    <cellStyle name="Normal 3 4 4 2 2 2 2 2 3" xfId="11336"/>
    <cellStyle name="Normal 3 4 4 2 2 2 2 2 3 2" xfId="41478"/>
    <cellStyle name="Normal 3 4 4 2 2 2 2 2 4" xfId="41475"/>
    <cellStyle name="Normal 3 4 4 2 2 2 2 3" xfId="11337"/>
    <cellStyle name="Normal 3 4 4 2 2 2 2 3 2" xfId="11338"/>
    <cellStyle name="Normal 3 4 4 2 2 2 2 3 2 2" xfId="11339"/>
    <cellStyle name="Normal 3 4 4 2 2 2 2 3 2 2 2" xfId="41481"/>
    <cellStyle name="Normal 3 4 4 2 2 2 2 3 2 3" xfId="41480"/>
    <cellStyle name="Normal 3 4 4 2 2 2 2 3 3" xfId="11340"/>
    <cellStyle name="Normal 3 4 4 2 2 2 2 3 3 2" xfId="41482"/>
    <cellStyle name="Normal 3 4 4 2 2 2 2 3 4" xfId="41479"/>
    <cellStyle name="Normal 3 4 4 2 2 2 2 4" xfId="11341"/>
    <cellStyle name="Normal 3 4 4 2 2 2 2 4 2" xfId="11342"/>
    <cellStyle name="Normal 3 4 4 2 2 2 2 4 2 2" xfId="11343"/>
    <cellStyle name="Normal 3 4 4 2 2 2 2 4 2 2 2" xfId="41485"/>
    <cellStyle name="Normal 3 4 4 2 2 2 2 4 2 3" xfId="41484"/>
    <cellStyle name="Normal 3 4 4 2 2 2 2 4 3" xfId="11344"/>
    <cellStyle name="Normal 3 4 4 2 2 2 2 4 3 2" xfId="41486"/>
    <cellStyle name="Normal 3 4 4 2 2 2 2 4 4" xfId="41483"/>
    <cellStyle name="Normal 3 4 4 2 2 2 2 5" xfId="11345"/>
    <cellStyle name="Normal 3 4 4 2 2 2 2 5 2" xfId="11346"/>
    <cellStyle name="Normal 3 4 4 2 2 2 2 5 2 2" xfId="41488"/>
    <cellStyle name="Normal 3 4 4 2 2 2 2 5 3" xfId="41487"/>
    <cellStyle name="Normal 3 4 4 2 2 2 2 6" xfId="11347"/>
    <cellStyle name="Normal 3 4 4 2 2 2 2 6 2" xfId="41489"/>
    <cellStyle name="Normal 3 4 4 2 2 2 2 7" xfId="41474"/>
    <cellStyle name="Normal 3 4 4 2 2 2 3" xfId="11348"/>
    <cellStyle name="Normal 3 4 4 2 2 2 3 2" xfId="11349"/>
    <cellStyle name="Normal 3 4 4 2 2 2 3 2 2" xfId="11350"/>
    <cellStyle name="Normal 3 4 4 2 2 2 3 2 2 2" xfId="11351"/>
    <cellStyle name="Normal 3 4 4 2 2 2 3 2 2 2 2" xfId="41493"/>
    <cellStyle name="Normal 3 4 4 2 2 2 3 2 2 3" xfId="41492"/>
    <cellStyle name="Normal 3 4 4 2 2 2 3 2 3" xfId="11352"/>
    <cellStyle name="Normal 3 4 4 2 2 2 3 2 3 2" xfId="41494"/>
    <cellStyle name="Normal 3 4 4 2 2 2 3 2 4" xfId="41491"/>
    <cellStyle name="Normal 3 4 4 2 2 2 3 3" xfId="11353"/>
    <cellStyle name="Normal 3 4 4 2 2 2 3 3 2" xfId="11354"/>
    <cellStyle name="Normal 3 4 4 2 2 2 3 3 2 2" xfId="11355"/>
    <cellStyle name="Normal 3 4 4 2 2 2 3 3 2 2 2" xfId="41497"/>
    <cellStyle name="Normal 3 4 4 2 2 2 3 3 2 3" xfId="41496"/>
    <cellStyle name="Normal 3 4 4 2 2 2 3 3 3" xfId="11356"/>
    <cellStyle name="Normal 3 4 4 2 2 2 3 3 3 2" xfId="41498"/>
    <cellStyle name="Normal 3 4 4 2 2 2 3 3 4" xfId="41495"/>
    <cellStyle name="Normal 3 4 4 2 2 2 3 4" xfId="11357"/>
    <cellStyle name="Normal 3 4 4 2 2 2 3 4 2" xfId="11358"/>
    <cellStyle name="Normal 3 4 4 2 2 2 3 4 2 2" xfId="11359"/>
    <cellStyle name="Normal 3 4 4 2 2 2 3 4 2 2 2" xfId="41501"/>
    <cellStyle name="Normal 3 4 4 2 2 2 3 4 2 3" xfId="41500"/>
    <cellStyle name="Normal 3 4 4 2 2 2 3 4 3" xfId="11360"/>
    <cellStyle name="Normal 3 4 4 2 2 2 3 4 3 2" xfId="41502"/>
    <cellStyle name="Normal 3 4 4 2 2 2 3 4 4" xfId="41499"/>
    <cellStyle name="Normal 3 4 4 2 2 2 3 5" xfId="11361"/>
    <cellStyle name="Normal 3 4 4 2 2 2 3 5 2" xfId="11362"/>
    <cellStyle name="Normal 3 4 4 2 2 2 3 5 2 2" xfId="41504"/>
    <cellStyle name="Normal 3 4 4 2 2 2 3 5 3" xfId="41503"/>
    <cellStyle name="Normal 3 4 4 2 2 2 3 6" xfId="11363"/>
    <cellStyle name="Normal 3 4 4 2 2 2 3 6 2" xfId="41505"/>
    <cellStyle name="Normal 3 4 4 2 2 2 3 7" xfId="41490"/>
    <cellStyle name="Normal 3 4 4 2 2 2 4" xfId="11364"/>
    <cellStyle name="Normal 3 4 4 2 2 2 4 2" xfId="11365"/>
    <cellStyle name="Normal 3 4 4 2 2 2 4 2 2" xfId="11366"/>
    <cellStyle name="Normal 3 4 4 2 2 2 4 2 2 2" xfId="11367"/>
    <cellStyle name="Normal 3 4 4 2 2 2 4 2 2 2 2" xfId="41509"/>
    <cellStyle name="Normal 3 4 4 2 2 2 4 2 2 3" xfId="41508"/>
    <cellStyle name="Normal 3 4 4 2 2 2 4 2 3" xfId="11368"/>
    <cellStyle name="Normal 3 4 4 2 2 2 4 2 3 2" xfId="41510"/>
    <cellStyle name="Normal 3 4 4 2 2 2 4 2 4" xfId="41507"/>
    <cellStyle name="Normal 3 4 4 2 2 2 4 3" xfId="11369"/>
    <cellStyle name="Normal 3 4 4 2 2 2 4 3 2" xfId="11370"/>
    <cellStyle name="Normal 3 4 4 2 2 2 4 3 2 2" xfId="11371"/>
    <cellStyle name="Normal 3 4 4 2 2 2 4 3 2 2 2" xfId="41513"/>
    <cellStyle name="Normal 3 4 4 2 2 2 4 3 2 3" xfId="41512"/>
    <cellStyle name="Normal 3 4 4 2 2 2 4 3 3" xfId="11372"/>
    <cellStyle name="Normal 3 4 4 2 2 2 4 3 3 2" xfId="41514"/>
    <cellStyle name="Normal 3 4 4 2 2 2 4 3 4" xfId="41511"/>
    <cellStyle name="Normal 3 4 4 2 2 2 4 4" xfId="11373"/>
    <cellStyle name="Normal 3 4 4 2 2 2 4 4 2" xfId="11374"/>
    <cellStyle name="Normal 3 4 4 2 2 2 4 4 2 2" xfId="41516"/>
    <cellStyle name="Normal 3 4 4 2 2 2 4 4 3" xfId="41515"/>
    <cellStyle name="Normal 3 4 4 2 2 2 4 5" xfId="11375"/>
    <cellStyle name="Normal 3 4 4 2 2 2 4 5 2" xfId="41517"/>
    <cellStyle name="Normal 3 4 4 2 2 2 4 6" xfId="41506"/>
    <cellStyle name="Normal 3 4 4 2 2 2 5" xfId="11376"/>
    <cellStyle name="Normal 3 4 4 2 2 2 5 2" xfId="11377"/>
    <cellStyle name="Normal 3 4 4 2 2 2 5 2 2" xfId="11378"/>
    <cellStyle name="Normal 3 4 4 2 2 2 5 2 2 2" xfId="41520"/>
    <cellStyle name="Normal 3 4 4 2 2 2 5 2 3" xfId="41519"/>
    <cellStyle name="Normal 3 4 4 2 2 2 5 3" xfId="11379"/>
    <cellStyle name="Normal 3 4 4 2 2 2 5 3 2" xfId="41521"/>
    <cellStyle name="Normal 3 4 4 2 2 2 5 4" xfId="41518"/>
    <cellStyle name="Normal 3 4 4 2 2 2 6" xfId="11380"/>
    <cellStyle name="Normal 3 4 4 2 2 2 6 2" xfId="11381"/>
    <cellStyle name="Normal 3 4 4 2 2 2 6 2 2" xfId="11382"/>
    <cellStyle name="Normal 3 4 4 2 2 2 6 2 2 2" xfId="41524"/>
    <cellStyle name="Normal 3 4 4 2 2 2 6 2 3" xfId="41523"/>
    <cellStyle name="Normal 3 4 4 2 2 2 6 3" xfId="11383"/>
    <cellStyle name="Normal 3 4 4 2 2 2 6 3 2" xfId="41525"/>
    <cellStyle name="Normal 3 4 4 2 2 2 6 4" xfId="41522"/>
    <cellStyle name="Normal 3 4 4 2 2 2 7" xfId="11384"/>
    <cellStyle name="Normal 3 4 4 2 2 2 7 2" xfId="11385"/>
    <cellStyle name="Normal 3 4 4 2 2 2 7 2 2" xfId="11386"/>
    <cellStyle name="Normal 3 4 4 2 2 2 7 2 2 2" xfId="41528"/>
    <cellStyle name="Normal 3 4 4 2 2 2 7 2 3" xfId="41527"/>
    <cellStyle name="Normal 3 4 4 2 2 2 7 3" xfId="11387"/>
    <cellStyle name="Normal 3 4 4 2 2 2 7 3 2" xfId="41529"/>
    <cellStyle name="Normal 3 4 4 2 2 2 7 4" xfId="41526"/>
    <cellStyle name="Normal 3 4 4 2 2 2 8" xfId="11388"/>
    <cellStyle name="Normal 3 4 4 2 2 2 8 2" xfId="11389"/>
    <cellStyle name="Normal 3 4 4 2 2 2 8 2 2" xfId="11390"/>
    <cellStyle name="Normal 3 4 4 2 2 2 8 2 2 2" xfId="41532"/>
    <cellStyle name="Normal 3 4 4 2 2 2 8 2 3" xfId="41531"/>
    <cellStyle name="Normal 3 4 4 2 2 2 8 3" xfId="11391"/>
    <cellStyle name="Normal 3 4 4 2 2 2 8 3 2" xfId="41533"/>
    <cellStyle name="Normal 3 4 4 2 2 2 8 4" xfId="41530"/>
    <cellStyle name="Normal 3 4 4 2 2 2 9" xfId="11392"/>
    <cellStyle name="Normal 3 4 4 2 2 2 9 2" xfId="11393"/>
    <cellStyle name="Normal 3 4 4 2 2 2 9 2 2" xfId="11394"/>
    <cellStyle name="Normal 3 4 4 2 2 2 9 2 2 2" xfId="41536"/>
    <cellStyle name="Normal 3 4 4 2 2 2 9 2 3" xfId="41535"/>
    <cellStyle name="Normal 3 4 4 2 2 2 9 3" xfId="11395"/>
    <cellStyle name="Normal 3 4 4 2 2 2 9 3 2" xfId="41537"/>
    <cellStyle name="Normal 3 4 4 2 2 2 9 4" xfId="41534"/>
    <cellStyle name="Normal 3 4 4 2 2 3" xfId="11396"/>
    <cellStyle name="Normal 3 4 4 2 2 3 2" xfId="11397"/>
    <cellStyle name="Normal 3 4 4 2 2 3 2 2" xfId="11398"/>
    <cellStyle name="Normal 3 4 4 2 2 3 2 2 2" xfId="11399"/>
    <cellStyle name="Normal 3 4 4 2 2 3 2 2 2 2" xfId="41541"/>
    <cellStyle name="Normal 3 4 4 2 2 3 2 2 3" xfId="41540"/>
    <cellStyle name="Normal 3 4 4 2 2 3 2 3" xfId="11400"/>
    <cellStyle name="Normal 3 4 4 2 2 3 2 3 2" xfId="41542"/>
    <cellStyle name="Normal 3 4 4 2 2 3 2 4" xfId="41539"/>
    <cellStyle name="Normal 3 4 4 2 2 3 3" xfId="11401"/>
    <cellStyle name="Normal 3 4 4 2 2 3 3 2" xfId="11402"/>
    <cellStyle name="Normal 3 4 4 2 2 3 3 2 2" xfId="11403"/>
    <cellStyle name="Normal 3 4 4 2 2 3 3 2 2 2" xfId="41545"/>
    <cellStyle name="Normal 3 4 4 2 2 3 3 2 3" xfId="41544"/>
    <cellStyle name="Normal 3 4 4 2 2 3 3 3" xfId="11404"/>
    <cellStyle name="Normal 3 4 4 2 2 3 3 3 2" xfId="41546"/>
    <cellStyle name="Normal 3 4 4 2 2 3 3 4" xfId="41543"/>
    <cellStyle name="Normal 3 4 4 2 2 3 4" xfId="11405"/>
    <cellStyle name="Normal 3 4 4 2 2 3 4 2" xfId="11406"/>
    <cellStyle name="Normal 3 4 4 2 2 3 4 2 2" xfId="11407"/>
    <cellStyle name="Normal 3 4 4 2 2 3 4 2 2 2" xfId="41549"/>
    <cellStyle name="Normal 3 4 4 2 2 3 4 2 3" xfId="41548"/>
    <cellStyle name="Normal 3 4 4 2 2 3 4 3" xfId="11408"/>
    <cellStyle name="Normal 3 4 4 2 2 3 4 3 2" xfId="41550"/>
    <cellStyle name="Normal 3 4 4 2 2 3 4 4" xfId="41547"/>
    <cellStyle name="Normal 3 4 4 2 2 3 5" xfId="11409"/>
    <cellStyle name="Normal 3 4 4 2 2 3 5 2" xfId="11410"/>
    <cellStyle name="Normal 3 4 4 2 2 3 5 2 2" xfId="41552"/>
    <cellStyle name="Normal 3 4 4 2 2 3 5 3" xfId="41551"/>
    <cellStyle name="Normal 3 4 4 2 2 3 6" xfId="11411"/>
    <cellStyle name="Normal 3 4 4 2 2 3 6 2" xfId="41553"/>
    <cellStyle name="Normal 3 4 4 2 2 3 7" xfId="41538"/>
    <cellStyle name="Normal 3 4 4 2 2 4" xfId="11412"/>
    <cellStyle name="Normal 3 4 4 2 2 4 2" xfId="11413"/>
    <cellStyle name="Normal 3 4 4 2 2 4 2 2" xfId="11414"/>
    <cellStyle name="Normal 3 4 4 2 2 4 2 2 2" xfId="11415"/>
    <cellStyle name="Normal 3 4 4 2 2 4 2 2 2 2" xfId="41557"/>
    <cellStyle name="Normal 3 4 4 2 2 4 2 2 3" xfId="41556"/>
    <cellStyle name="Normal 3 4 4 2 2 4 2 3" xfId="11416"/>
    <cellStyle name="Normal 3 4 4 2 2 4 2 3 2" xfId="41558"/>
    <cellStyle name="Normal 3 4 4 2 2 4 2 4" xfId="41555"/>
    <cellStyle name="Normal 3 4 4 2 2 4 3" xfId="11417"/>
    <cellStyle name="Normal 3 4 4 2 2 4 3 2" xfId="11418"/>
    <cellStyle name="Normal 3 4 4 2 2 4 3 2 2" xfId="11419"/>
    <cellStyle name="Normal 3 4 4 2 2 4 3 2 2 2" xfId="41561"/>
    <cellStyle name="Normal 3 4 4 2 2 4 3 2 3" xfId="41560"/>
    <cellStyle name="Normal 3 4 4 2 2 4 3 3" xfId="11420"/>
    <cellStyle name="Normal 3 4 4 2 2 4 3 3 2" xfId="41562"/>
    <cellStyle name="Normal 3 4 4 2 2 4 3 4" xfId="41559"/>
    <cellStyle name="Normal 3 4 4 2 2 4 4" xfId="11421"/>
    <cellStyle name="Normal 3 4 4 2 2 4 4 2" xfId="11422"/>
    <cellStyle name="Normal 3 4 4 2 2 4 4 2 2" xfId="11423"/>
    <cellStyle name="Normal 3 4 4 2 2 4 4 2 2 2" xfId="41565"/>
    <cellStyle name="Normal 3 4 4 2 2 4 4 2 3" xfId="41564"/>
    <cellStyle name="Normal 3 4 4 2 2 4 4 3" xfId="11424"/>
    <cellStyle name="Normal 3 4 4 2 2 4 4 3 2" xfId="41566"/>
    <cellStyle name="Normal 3 4 4 2 2 4 4 4" xfId="41563"/>
    <cellStyle name="Normal 3 4 4 2 2 4 5" xfId="11425"/>
    <cellStyle name="Normal 3 4 4 2 2 4 5 2" xfId="11426"/>
    <cellStyle name="Normal 3 4 4 2 2 4 5 2 2" xfId="41568"/>
    <cellStyle name="Normal 3 4 4 2 2 4 5 3" xfId="41567"/>
    <cellStyle name="Normal 3 4 4 2 2 4 6" xfId="11427"/>
    <cellStyle name="Normal 3 4 4 2 2 4 6 2" xfId="41569"/>
    <cellStyle name="Normal 3 4 4 2 2 4 7" xfId="41554"/>
    <cellStyle name="Normal 3 4 4 2 2 5" xfId="11428"/>
    <cellStyle name="Normal 3 4 4 2 2 5 2" xfId="11429"/>
    <cellStyle name="Normal 3 4 4 2 2 5 2 2" xfId="11430"/>
    <cellStyle name="Normal 3 4 4 2 2 5 2 2 2" xfId="11431"/>
    <cellStyle name="Normal 3 4 4 2 2 5 2 2 2 2" xfId="41573"/>
    <cellStyle name="Normal 3 4 4 2 2 5 2 2 3" xfId="41572"/>
    <cellStyle name="Normal 3 4 4 2 2 5 2 3" xfId="11432"/>
    <cellStyle name="Normal 3 4 4 2 2 5 2 3 2" xfId="41574"/>
    <cellStyle name="Normal 3 4 4 2 2 5 2 4" xfId="41571"/>
    <cellStyle name="Normal 3 4 4 2 2 5 3" xfId="11433"/>
    <cellStyle name="Normal 3 4 4 2 2 5 3 2" xfId="11434"/>
    <cellStyle name="Normal 3 4 4 2 2 5 3 2 2" xfId="11435"/>
    <cellStyle name="Normal 3 4 4 2 2 5 3 2 2 2" xfId="41577"/>
    <cellStyle name="Normal 3 4 4 2 2 5 3 2 3" xfId="41576"/>
    <cellStyle name="Normal 3 4 4 2 2 5 3 3" xfId="11436"/>
    <cellStyle name="Normal 3 4 4 2 2 5 3 3 2" xfId="41578"/>
    <cellStyle name="Normal 3 4 4 2 2 5 3 4" xfId="41575"/>
    <cellStyle name="Normal 3 4 4 2 2 5 4" xfId="11437"/>
    <cellStyle name="Normal 3 4 4 2 2 5 4 2" xfId="11438"/>
    <cellStyle name="Normal 3 4 4 2 2 5 4 2 2" xfId="41580"/>
    <cellStyle name="Normal 3 4 4 2 2 5 4 3" xfId="41579"/>
    <cellStyle name="Normal 3 4 4 2 2 5 5" xfId="11439"/>
    <cellStyle name="Normal 3 4 4 2 2 5 5 2" xfId="41581"/>
    <cellStyle name="Normal 3 4 4 2 2 5 6" xfId="41570"/>
    <cellStyle name="Normal 3 4 4 2 2 6" xfId="11440"/>
    <cellStyle name="Normal 3 4 4 2 2 6 2" xfId="11441"/>
    <cellStyle name="Normal 3 4 4 2 2 6 2 2" xfId="11442"/>
    <cellStyle name="Normal 3 4 4 2 2 6 2 2 2" xfId="41584"/>
    <cellStyle name="Normal 3 4 4 2 2 6 2 3" xfId="41583"/>
    <cellStyle name="Normal 3 4 4 2 2 6 3" xfId="11443"/>
    <cellStyle name="Normal 3 4 4 2 2 6 3 2" xfId="41585"/>
    <cellStyle name="Normal 3 4 4 2 2 6 4" xfId="41582"/>
    <cellStyle name="Normal 3 4 4 2 2 7" xfId="11444"/>
    <cellStyle name="Normal 3 4 4 2 2 7 2" xfId="11445"/>
    <cellStyle name="Normal 3 4 4 2 2 7 2 2" xfId="11446"/>
    <cellStyle name="Normal 3 4 4 2 2 7 2 2 2" xfId="41588"/>
    <cellStyle name="Normal 3 4 4 2 2 7 2 3" xfId="41587"/>
    <cellStyle name="Normal 3 4 4 2 2 7 3" xfId="11447"/>
    <cellStyle name="Normal 3 4 4 2 2 7 3 2" xfId="41589"/>
    <cellStyle name="Normal 3 4 4 2 2 7 4" xfId="41586"/>
    <cellStyle name="Normal 3 4 4 2 2 8" xfId="11448"/>
    <cellStyle name="Normal 3 4 4 2 2 8 2" xfId="11449"/>
    <cellStyle name="Normal 3 4 4 2 2 8 2 2" xfId="11450"/>
    <cellStyle name="Normal 3 4 4 2 2 8 2 2 2" xfId="41592"/>
    <cellStyle name="Normal 3 4 4 2 2 8 2 3" xfId="41591"/>
    <cellStyle name="Normal 3 4 4 2 2 8 3" xfId="11451"/>
    <cellStyle name="Normal 3 4 4 2 2 8 3 2" xfId="41593"/>
    <cellStyle name="Normal 3 4 4 2 2 8 4" xfId="41590"/>
    <cellStyle name="Normal 3 4 4 2 2 9" xfId="11452"/>
    <cellStyle name="Normal 3 4 4 2 2 9 2" xfId="11453"/>
    <cellStyle name="Normal 3 4 4 2 2 9 2 2" xfId="11454"/>
    <cellStyle name="Normal 3 4 4 2 2 9 2 2 2" xfId="41596"/>
    <cellStyle name="Normal 3 4 4 2 2 9 2 3" xfId="41595"/>
    <cellStyle name="Normal 3 4 4 2 2 9 3" xfId="11455"/>
    <cellStyle name="Normal 3 4 4 2 2 9 3 2" xfId="41597"/>
    <cellStyle name="Normal 3 4 4 2 2 9 4" xfId="41594"/>
    <cellStyle name="Normal 3 4 4 2 3" xfId="11456"/>
    <cellStyle name="Normal 3 4 4 2 3 10" xfId="11457"/>
    <cellStyle name="Normal 3 4 4 2 3 10 2" xfId="11458"/>
    <cellStyle name="Normal 3 4 4 2 3 10 2 2" xfId="41600"/>
    <cellStyle name="Normal 3 4 4 2 3 10 3" xfId="41599"/>
    <cellStyle name="Normal 3 4 4 2 3 11" xfId="11459"/>
    <cellStyle name="Normal 3 4 4 2 3 11 2" xfId="41601"/>
    <cellStyle name="Normal 3 4 4 2 3 12" xfId="41598"/>
    <cellStyle name="Normal 3 4 4 2 3 2" xfId="11460"/>
    <cellStyle name="Normal 3 4 4 2 3 2 2" xfId="11461"/>
    <cellStyle name="Normal 3 4 4 2 3 2 2 2" xfId="11462"/>
    <cellStyle name="Normal 3 4 4 2 3 2 2 2 2" xfId="11463"/>
    <cellStyle name="Normal 3 4 4 2 3 2 2 2 2 2" xfId="41605"/>
    <cellStyle name="Normal 3 4 4 2 3 2 2 2 3" xfId="41604"/>
    <cellStyle name="Normal 3 4 4 2 3 2 2 3" xfId="11464"/>
    <cellStyle name="Normal 3 4 4 2 3 2 2 3 2" xfId="41606"/>
    <cellStyle name="Normal 3 4 4 2 3 2 2 4" xfId="41603"/>
    <cellStyle name="Normal 3 4 4 2 3 2 3" xfId="11465"/>
    <cellStyle name="Normal 3 4 4 2 3 2 3 2" xfId="11466"/>
    <cellStyle name="Normal 3 4 4 2 3 2 3 2 2" xfId="11467"/>
    <cellStyle name="Normal 3 4 4 2 3 2 3 2 2 2" xfId="41609"/>
    <cellStyle name="Normal 3 4 4 2 3 2 3 2 3" xfId="41608"/>
    <cellStyle name="Normal 3 4 4 2 3 2 3 3" xfId="11468"/>
    <cellStyle name="Normal 3 4 4 2 3 2 3 3 2" xfId="41610"/>
    <cellStyle name="Normal 3 4 4 2 3 2 3 4" xfId="41607"/>
    <cellStyle name="Normal 3 4 4 2 3 2 4" xfId="11469"/>
    <cellStyle name="Normal 3 4 4 2 3 2 4 2" xfId="11470"/>
    <cellStyle name="Normal 3 4 4 2 3 2 4 2 2" xfId="11471"/>
    <cellStyle name="Normal 3 4 4 2 3 2 4 2 2 2" xfId="41613"/>
    <cellStyle name="Normal 3 4 4 2 3 2 4 2 3" xfId="41612"/>
    <cellStyle name="Normal 3 4 4 2 3 2 4 3" xfId="11472"/>
    <cellStyle name="Normal 3 4 4 2 3 2 4 3 2" xfId="41614"/>
    <cellStyle name="Normal 3 4 4 2 3 2 4 4" xfId="41611"/>
    <cellStyle name="Normal 3 4 4 2 3 2 5" xfId="11473"/>
    <cellStyle name="Normal 3 4 4 2 3 2 5 2" xfId="11474"/>
    <cellStyle name="Normal 3 4 4 2 3 2 5 2 2" xfId="41616"/>
    <cellStyle name="Normal 3 4 4 2 3 2 5 3" xfId="41615"/>
    <cellStyle name="Normal 3 4 4 2 3 2 6" xfId="11475"/>
    <cellStyle name="Normal 3 4 4 2 3 2 6 2" xfId="41617"/>
    <cellStyle name="Normal 3 4 4 2 3 2 7" xfId="41602"/>
    <cellStyle name="Normal 3 4 4 2 3 3" xfId="11476"/>
    <cellStyle name="Normal 3 4 4 2 3 3 2" xfId="11477"/>
    <cellStyle name="Normal 3 4 4 2 3 3 2 2" xfId="11478"/>
    <cellStyle name="Normal 3 4 4 2 3 3 2 2 2" xfId="11479"/>
    <cellStyle name="Normal 3 4 4 2 3 3 2 2 2 2" xfId="41621"/>
    <cellStyle name="Normal 3 4 4 2 3 3 2 2 3" xfId="41620"/>
    <cellStyle name="Normal 3 4 4 2 3 3 2 3" xfId="11480"/>
    <cellStyle name="Normal 3 4 4 2 3 3 2 3 2" xfId="41622"/>
    <cellStyle name="Normal 3 4 4 2 3 3 2 4" xfId="41619"/>
    <cellStyle name="Normal 3 4 4 2 3 3 3" xfId="11481"/>
    <cellStyle name="Normal 3 4 4 2 3 3 3 2" xfId="11482"/>
    <cellStyle name="Normal 3 4 4 2 3 3 3 2 2" xfId="11483"/>
    <cellStyle name="Normal 3 4 4 2 3 3 3 2 2 2" xfId="41625"/>
    <cellStyle name="Normal 3 4 4 2 3 3 3 2 3" xfId="41624"/>
    <cellStyle name="Normal 3 4 4 2 3 3 3 3" xfId="11484"/>
    <cellStyle name="Normal 3 4 4 2 3 3 3 3 2" xfId="41626"/>
    <cellStyle name="Normal 3 4 4 2 3 3 3 4" xfId="41623"/>
    <cellStyle name="Normal 3 4 4 2 3 3 4" xfId="11485"/>
    <cellStyle name="Normal 3 4 4 2 3 3 4 2" xfId="11486"/>
    <cellStyle name="Normal 3 4 4 2 3 3 4 2 2" xfId="11487"/>
    <cellStyle name="Normal 3 4 4 2 3 3 4 2 2 2" xfId="41629"/>
    <cellStyle name="Normal 3 4 4 2 3 3 4 2 3" xfId="41628"/>
    <cellStyle name="Normal 3 4 4 2 3 3 4 3" xfId="11488"/>
    <cellStyle name="Normal 3 4 4 2 3 3 4 3 2" xfId="41630"/>
    <cellStyle name="Normal 3 4 4 2 3 3 4 4" xfId="41627"/>
    <cellStyle name="Normal 3 4 4 2 3 3 5" xfId="11489"/>
    <cellStyle name="Normal 3 4 4 2 3 3 5 2" xfId="11490"/>
    <cellStyle name="Normal 3 4 4 2 3 3 5 2 2" xfId="41632"/>
    <cellStyle name="Normal 3 4 4 2 3 3 5 3" xfId="41631"/>
    <cellStyle name="Normal 3 4 4 2 3 3 6" xfId="11491"/>
    <cellStyle name="Normal 3 4 4 2 3 3 6 2" xfId="41633"/>
    <cellStyle name="Normal 3 4 4 2 3 3 7" xfId="41618"/>
    <cellStyle name="Normal 3 4 4 2 3 4" xfId="11492"/>
    <cellStyle name="Normal 3 4 4 2 3 4 2" xfId="11493"/>
    <cellStyle name="Normal 3 4 4 2 3 4 2 2" xfId="11494"/>
    <cellStyle name="Normal 3 4 4 2 3 4 2 2 2" xfId="11495"/>
    <cellStyle name="Normal 3 4 4 2 3 4 2 2 2 2" xfId="41637"/>
    <cellStyle name="Normal 3 4 4 2 3 4 2 2 3" xfId="41636"/>
    <cellStyle name="Normal 3 4 4 2 3 4 2 3" xfId="11496"/>
    <cellStyle name="Normal 3 4 4 2 3 4 2 3 2" xfId="41638"/>
    <cellStyle name="Normal 3 4 4 2 3 4 2 4" xfId="41635"/>
    <cellStyle name="Normal 3 4 4 2 3 4 3" xfId="11497"/>
    <cellStyle name="Normal 3 4 4 2 3 4 3 2" xfId="11498"/>
    <cellStyle name="Normal 3 4 4 2 3 4 3 2 2" xfId="11499"/>
    <cellStyle name="Normal 3 4 4 2 3 4 3 2 2 2" xfId="41641"/>
    <cellStyle name="Normal 3 4 4 2 3 4 3 2 3" xfId="41640"/>
    <cellStyle name="Normal 3 4 4 2 3 4 3 3" xfId="11500"/>
    <cellStyle name="Normal 3 4 4 2 3 4 3 3 2" xfId="41642"/>
    <cellStyle name="Normal 3 4 4 2 3 4 3 4" xfId="41639"/>
    <cellStyle name="Normal 3 4 4 2 3 4 4" xfId="11501"/>
    <cellStyle name="Normal 3 4 4 2 3 4 4 2" xfId="11502"/>
    <cellStyle name="Normal 3 4 4 2 3 4 4 2 2" xfId="41644"/>
    <cellStyle name="Normal 3 4 4 2 3 4 4 3" xfId="41643"/>
    <cellStyle name="Normal 3 4 4 2 3 4 5" xfId="11503"/>
    <cellStyle name="Normal 3 4 4 2 3 4 5 2" xfId="41645"/>
    <cellStyle name="Normal 3 4 4 2 3 4 6" xfId="41634"/>
    <cellStyle name="Normal 3 4 4 2 3 5" xfId="11504"/>
    <cellStyle name="Normal 3 4 4 2 3 5 2" xfId="11505"/>
    <cellStyle name="Normal 3 4 4 2 3 5 2 2" xfId="11506"/>
    <cellStyle name="Normal 3 4 4 2 3 5 2 2 2" xfId="41648"/>
    <cellStyle name="Normal 3 4 4 2 3 5 2 3" xfId="41647"/>
    <cellStyle name="Normal 3 4 4 2 3 5 3" xfId="11507"/>
    <cellStyle name="Normal 3 4 4 2 3 5 3 2" xfId="41649"/>
    <cellStyle name="Normal 3 4 4 2 3 5 4" xfId="41646"/>
    <cellStyle name="Normal 3 4 4 2 3 6" xfId="11508"/>
    <cellStyle name="Normal 3 4 4 2 3 6 2" xfId="11509"/>
    <cellStyle name="Normal 3 4 4 2 3 6 2 2" xfId="11510"/>
    <cellStyle name="Normal 3 4 4 2 3 6 2 2 2" xfId="41652"/>
    <cellStyle name="Normal 3 4 4 2 3 6 2 3" xfId="41651"/>
    <cellStyle name="Normal 3 4 4 2 3 6 3" xfId="11511"/>
    <cellStyle name="Normal 3 4 4 2 3 6 3 2" xfId="41653"/>
    <cellStyle name="Normal 3 4 4 2 3 6 4" xfId="41650"/>
    <cellStyle name="Normal 3 4 4 2 3 7" xfId="11512"/>
    <cellStyle name="Normal 3 4 4 2 3 7 2" xfId="11513"/>
    <cellStyle name="Normal 3 4 4 2 3 7 2 2" xfId="11514"/>
    <cellStyle name="Normal 3 4 4 2 3 7 2 2 2" xfId="41656"/>
    <cellStyle name="Normal 3 4 4 2 3 7 2 3" xfId="41655"/>
    <cellStyle name="Normal 3 4 4 2 3 7 3" xfId="11515"/>
    <cellStyle name="Normal 3 4 4 2 3 7 3 2" xfId="41657"/>
    <cellStyle name="Normal 3 4 4 2 3 7 4" xfId="41654"/>
    <cellStyle name="Normal 3 4 4 2 3 8" xfId="11516"/>
    <cellStyle name="Normal 3 4 4 2 3 8 2" xfId="11517"/>
    <cellStyle name="Normal 3 4 4 2 3 8 2 2" xfId="11518"/>
    <cellStyle name="Normal 3 4 4 2 3 8 2 2 2" xfId="41660"/>
    <cellStyle name="Normal 3 4 4 2 3 8 2 3" xfId="41659"/>
    <cellStyle name="Normal 3 4 4 2 3 8 3" xfId="11519"/>
    <cellStyle name="Normal 3 4 4 2 3 8 3 2" xfId="41661"/>
    <cellStyle name="Normal 3 4 4 2 3 8 4" xfId="41658"/>
    <cellStyle name="Normal 3 4 4 2 3 9" xfId="11520"/>
    <cellStyle name="Normal 3 4 4 2 3 9 2" xfId="11521"/>
    <cellStyle name="Normal 3 4 4 2 3 9 2 2" xfId="11522"/>
    <cellStyle name="Normal 3 4 4 2 3 9 2 2 2" xfId="41664"/>
    <cellStyle name="Normal 3 4 4 2 3 9 2 3" xfId="41663"/>
    <cellStyle name="Normal 3 4 4 2 3 9 3" xfId="11523"/>
    <cellStyle name="Normal 3 4 4 2 3 9 3 2" xfId="41665"/>
    <cellStyle name="Normal 3 4 4 2 3 9 4" xfId="41662"/>
    <cellStyle name="Normal 3 4 4 2 4" xfId="11524"/>
    <cellStyle name="Normal 3 4 4 2 4 2" xfId="11525"/>
    <cellStyle name="Normal 3 4 4 2 4 2 2" xfId="11526"/>
    <cellStyle name="Normal 3 4 4 2 4 2 2 2" xfId="11527"/>
    <cellStyle name="Normal 3 4 4 2 4 2 2 2 2" xfId="41669"/>
    <cellStyle name="Normal 3 4 4 2 4 2 2 3" xfId="41668"/>
    <cellStyle name="Normal 3 4 4 2 4 2 3" xfId="11528"/>
    <cellStyle name="Normal 3 4 4 2 4 2 3 2" xfId="41670"/>
    <cellStyle name="Normal 3 4 4 2 4 2 4" xfId="41667"/>
    <cellStyle name="Normal 3 4 4 2 4 3" xfId="11529"/>
    <cellStyle name="Normal 3 4 4 2 4 3 2" xfId="11530"/>
    <cellStyle name="Normal 3 4 4 2 4 3 2 2" xfId="11531"/>
    <cellStyle name="Normal 3 4 4 2 4 3 2 2 2" xfId="41673"/>
    <cellStyle name="Normal 3 4 4 2 4 3 2 3" xfId="41672"/>
    <cellStyle name="Normal 3 4 4 2 4 3 3" xfId="11532"/>
    <cellStyle name="Normal 3 4 4 2 4 3 3 2" xfId="41674"/>
    <cellStyle name="Normal 3 4 4 2 4 3 4" xfId="41671"/>
    <cellStyle name="Normal 3 4 4 2 4 4" xfId="11533"/>
    <cellStyle name="Normal 3 4 4 2 4 4 2" xfId="11534"/>
    <cellStyle name="Normal 3 4 4 2 4 4 2 2" xfId="11535"/>
    <cellStyle name="Normal 3 4 4 2 4 4 2 2 2" xfId="41677"/>
    <cellStyle name="Normal 3 4 4 2 4 4 2 3" xfId="41676"/>
    <cellStyle name="Normal 3 4 4 2 4 4 3" xfId="11536"/>
    <cellStyle name="Normal 3 4 4 2 4 4 3 2" xfId="41678"/>
    <cellStyle name="Normal 3 4 4 2 4 4 4" xfId="41675"/>
    <cellStyle name="Normal 3 4 4 2 4 5" xfId="11537"/>
    <cellStyle name="Normal 3 4 4 2 4 5 2" xfId="11538"/>
    <cellStyle name="Normal 3 4 4 2 4 5 2 2" xfId="41680"/>
    <cellStyle name="Normal 3 4 4 2 4 5 3" xfId="41679"/>
    <cellStyle name="Normal 3 4 4 2 4 6" xfId="11539"/>
    <cellStyle name="Normal 3 4 4 2 4 6 2" xfId="41681"/>
    <cellStyle name="Normal 3 4 4 2 4 7" xfId="41666"/>
    <cellStyle name="Normal 3 4 4 2 5" xfId="11540"/>
    <cellStyle name="Normal 3 4 4 2 5 2" xfId="11541"/>
    <cellStyle name="Normal 3 4 4 2 5 2 2" xfId="11542"/>
    <cellStyle name="Normal 3 4 4 2 5 2 2 2" xfId="11543"/>
    <cellStyle name="Normal 3 4 4 2 5 2 2 2 2" xfId="41685"/>
    <cellStyle name="Normal 3 4 4 2 5 2 2 3" xfId="41684"/>
    <cellStyle name="Normal 3 4 4 2 5 2 3" xfId="11544"/>
    <cellStyle name="Normal 3 4 4 2 5 2 3 2" xfId="41686"/>
    <cellStyle name="Normal 3 4 4 2 5 2 4" xfId="41683"/>
    <cellStyle name="Normal 3 4 4 2 5 3" xfId="11545"/>
    <cellStyle name="Normal 3 4 4 2 5 3 2" xfId="11546"/>
    <cellStyle name="Normal 3 4 4 2 5 3 2 2" xfId="11547"/>
    <cellStyle name="Normal 3 4 4 2 5 3 2 2 2" xfId="41689"/>
    <cellStyle name="Normal 3 4 4 2 5 3 2 3" xfId="41688"/>
    <cellStyle name="Normal 3 4 4 2 5 3 3" xfId="11548"/>
    <cellStyle name="Normal 3 4 4 2 5 3 3 2" xfId="41690"/>
    <cellStyle name="Normal 3 4 4 2 5 3 4" xfId="41687"/>
    <cellStyle name="Normal 3 4 4 2 5 4" xfId="11549"/>
    <cellStyle name="Normal 3 4 4 2 5 4 2" xfId="11550"/>
    <cellStyle name="Normal 3 4 4 2 5 4 2 2" xfId="11551"/>
    <cellStyle name="Normal 3 4 4 2 5 4 2 2 2" xfId="41693"/>
    <cellStyle name="Normal 3 4 4 2 5 4 2 3" xfId="41692"/>
    <cellStyle name="Normal 3 4 4 2 5 4 3" xfId="11552"/>
    <cellStyle name="Normal 3 4 4 2 5 4 3 2" xfId="41694"/>
    <cellStyle name="Normal 3 4 4 2 5 4 4" xfId="41691"/>
    <cellStyle name="Normal 3 4 4 2 5 5" xfId="11553"/>
    <cellStyle name="Normal 3 4 4 2 5 5 2" xfId="11554"/>
    <cellStyle name="Normal 3 4 4 2 5 5 2 2" xfId="41696"/>
    <cellStyle name="Normal 3 4 4 2 5 5 3" xfId="41695"/>
    <cellStyle name="Normal 3 4 4 2 5 6" xfId="11555"/>
    <cellStyle name="Normal 3 4 4 2 5 6 2" xfId="41697"/>
    <cellStyle name="Normal 3 4 4 2 5 7" xfId="41682"/>
    <cellStyle name="Normal 3 4 4 2 6" xfId="11556"/>
    <cellStyle name="Normal 3 4 4 2 6 2" xfId="11557"/>
    <cellStyle name="Normal 3 4 4 2 6 2 2" xfId="11558"/>
    <cellStyle name="Normal 3 4 4 2 6 2 2 2" xfId="11559"/>
    <cellStyle name="Normal 3 4 4 2 6 2 2 2 2" xfId="41701"/>
    <cellStyle name="Normal 3 4 4 2 6 2 2 3" xfId="41700"/>
    <cellStyle name="Normal 3 4 4 2 6 2 3" xfId="11560"/>
    <cellStyle name="Normal 3 4 4 2 6 2 3 2" xfId="41702"/>
    <cellStyle name="Normal 3 4 4 2 6 2 4" xfId="41699"/>
    <cellStyle name="Normal 3 4 4 2 6 3" xfId="11561"/>
    <cellStyle name="Normal 3 4 4 2 6 3 2" xfId="11562"/>
    <cellStyle name="Normal 3 4 4 2 6 3 2 2" xfId="11563"/>
    <cellStyle name="Normal 3 4 4 2 6 3 2 2 2" xfId="41705"/>
    <cellStyle name="Normal 3 4 4 2 6 3 2 3" xfId="41704"/>
    <cellStyle name="Normal 3 4 4 2 6 3 3" xfId="11564"/>
    <cellStyle name="Normal 3 4 4 2 6 3 3 2" xfId="41706"/>
    <cellStyle name="Normal 3 4 4 2 6 3 4" xfId="41703"/>
    <cellStyle name="Normal 3 4 4 2 6 4" xfId="11565"/>
    <cellStyle name="Normal 3 4 4 2 6 4 2" xfId="11566"/>
    <cellStyle name="Normal 3 4 4 2 6 4 2 2" xfId="41708"/>
    <cellStyle name="Normal 3 4 4 2 6 4 3" xfId="41707"/>
    <cellStyle name="Normal 3 4 4 2 6 5" xfId="11567"/>
    <cellStyle name="Normal 3 4 4 2 6 5 2" xfId="41709"/>
    <cellStyle name="Normal 3 4 4 2 6 6" xfId="41698"/>
    <cellStyle name="Normal 3 4 4 2 7" xfId="11568"/>
    <cellStyle name="Normal 3 4 4 2 7 2" xfId="11569"/>
    <cellStyle name="Normal 3 4 4 2 7 2 2" xfId="11570"/>
    <cellStyle name="Normal 3 4 4 2 7 2 2 2" xfId="41712"/>
    <cellStyle name="Normal 3 4 4 2 7 2 3" xfId="41711"/>
    <cellStyle name="Normal 3 4 4 2 7 3" xfId="11571"/>
    <cellStyle name="Normal 3 4 4 2 7 3 2" xfId="41713"/>
    <cellStyle name="Normal 3 4 4 2 7 4" xfId="41710"/>
    <cellStyle name="Normal 3 4 4 2 8" xfId="11572"/>
    <cellStyle name="Normal 3 4 4 2 8 2" xfId="11573"/>
    <cellStyle name="Normal 3 4 4 2 8 2 2" xfId="11574"/>
    <cellStyle name="Normal 3 4 4 2 8 2 2 2" xfId="41716"/>
    <cellStyle name="Normal 3 4 4 2 8 2 3" xfId="41715"/>
    <cellStyle name="Normal 3 4 4 2 8 3" xfId="11575"/>
    <cellStyle name="Normal 3 4 4 2 8 3 2" xfId="41717"/>
    <cellStyle name="Normal 3 4 4 2 8 4" xfId="41714"/>
    <cellStyle name="Normal 3 4 4 2 9" xfId="11576"/>
    <cellStyle name="Normal 3 4 4 2 9 2" xfId="11577"/>
    <cellStyle name="Normal 3 4 4 2 9 2 2" xfId="11578"/>
    <cellStyle name="Normal 3 4 4 2 9 2 2 2" xfId="41720"/>
    <cellStyle name="Normal 3 4 4 2 9 2 3" xfId="41719"/>
    <cellStyle name="Normal 3 4 4 2 9 3" xfId="11579"/>
    <cellStyle name="Normal 3 4 4 2 9 3 2" xfId="41721"/>
    <cellStyle name="Normal 3 4 4 2 9 4" xfId="41718"/>
    <cellStyle name="Normal 3 4 4 3" xfId="11580"/>
    <cellStyle name="Normal 3 4 4 3 10" xfId="11581"/>
    <cellStyle name="Normal 3 4 4 3 10 2" xfId="11582"/>
    <cellStyle name="Normal 3 4 4 3 10 2 2" xfId="11583"/>
    <cellStyle name="Normal 3 4 4 3 10 2 2 2" xfId="41725"/>
    <cellStyle name="Normal 3 4 4 3 10 2 3" xfId="41724"/>
    <cellStyle name="Normal 3 4 4 3 10 3" xfId="11584"/>
    <cellStyle name="Normal 3 4 4 3 10 3 2" xfId="41726"/>
    <cellStyle name="Normal 3 4 4 3 10 4" xfId="41723"/>
    <cellStyle name="Normal 3 4 4 3 11" xfId="11585"/>
    <cellStyle name="Normal 3 4 4 3 11 2" xfId="11586"/>
    <cellStyle name="Normal 3 4 4 3 11 2 2" xfId="41728"/>
    <cellStyle name="Normal 3 4 4 3 11 3" xfId="41727"/>
    <cellStyle name="Normal 3 4 4 3 12" xfId="11587"/>
    <cellStyle name="Normal 3 4 4 3 12 2" xfId="41729"/>
    <cellStyle name="Normal 3 4 4 3 13" xfId="11588"/>
    <cellStyle name="Normal 3 4 4 3 13 2" xfId="41730"/>
    <cellStyle name="Normal 3 4 4 3 14" xfId="41722"/>
    <cellStyle name="Normal 3 4 4 3 2" xfId="11589"/>
    <cellStyle name="Normal 3 4 4 3 2 10" xfId="11590"/>
    <cellStyle name="Normal 3 4 4 3 2 10 2" xfId="11591"/>
    <cellStyle name="Normal 3 4 4 3 2 10 2 2" xfId="41733"/>
    <cellStyle name="Normal 3 4 4 3 2 10 3" xfId="41732"/>
    <cellStyle name="Normal 3 4 4 3 2 11" xfId="11592"/>
    <cellStyle name="Normal 3 4 4 3 2 11 2" xfId="41734"/>
    <cellStyle name="Normal 3 4 4 3 2 12" xfId="41731"/>
    <cellStyle name="Normal 3 4 4 3 2 2" xfId="11593"/>
    <cellStyle name="Normal 3 4 4 3 2 2 2" xfId="11594"/>
    <cellStyle name="Normal 3 4 4 3 2 2 2 2" xfId="11595"/>
    <cellStyle name="Normal 3 4 4 3 2 2 2 2 2" xfId="11596"/>
    <cellStyle name="Normal 3 4 4 3 2 2 2 2 2 2" xfId="41738"/>
    <cellStyle name="Normal 3 4 4 3 2 2 2 2 3" xfId="41737"/>
    <cellStyle name="Normal 3 4 4 3 2 2 2 3" xfId="11597"/>
    <cellStyle name="Normal 3 4 4 3 2 2 2 3 2" xfId="41739"/>
    <cellStyle name="Normal 3 4 4 3 2 2 2 4" xfId="41736"/>
    <cellStyle name="Normal 3 4 4 3 2 2 3" xfId="11598"/>
    <cellStyle name="Normal 3 4 4 3 2 2 3 2" xfId="11599"/>
    <cellStyle name="Normal 3 4 4 3 2 2 3 2 2" xfId="11600"/>
    <cellStyle name="Normal 3 4 4 3 2 2 3 2 2 2" xfId="41742"/>
    <cellStyle name="Normal 3 4 4 3 2 2 3 2 3" xfId="41741"/>
    <cellStyle name="Normal 3 4 4 3 2 2 3 3" xfId="11601"/>
    <cellStyle name="Normal 3 4 4 3 2 2 3 3 2" xfId="41743"/>
    <cellStyle name="Normal 3 4 4 3 2 2 3 4" xfId="41740"/>
    <cellStyle name="Normal 3 4 4 3 2 2 4" xfId="11602"/>
    <cellStyle name="Normal 3 4 4 3 2 2 4 2" xfId="11603"/>
    <cellStyle name="Normal 3 4 4 3 2 2 4 2 2" xfId="11604"/>
    <cellStyle name="Normal 3 4 4 3 2 2 4 2 2 2" xfId="41746"/>
    <cellStyle name="Normal 3 4 4 3 2 2 4 2 3" xfId="41745"/>
    <cellStyle name="Normal 3 4 4 3 2 2 4 3" xfId="11605"/>
    <cellStyle name="Normal 3 4 4 3 2 2 4 3 2" xfId="41747"/>
    <cellStyle name="Normal 3 4 4 3 2 2 4 4" xfId="41744"/>
    <cellStyle name="Normal 3 4 4 3 2 2 5" xfId="11606"/>
    <cellStyle name="Normal 3 4 4 3 2 2 5 2" xfId="11607"/>
    <cellStyle name="Normal 3 4 4 3 2 2 5 2 2" xfId="41749"/>
    <cellStyle name="Normal 3 4 4 3 2 2 5 3" xfId="41748"/>
    <cellStyle name="Normal 3 4 4 3 2 2 6" xfId="11608"/>
    <cellStyle name="Normal 3 4 4 3 2 2 6 2" xfId="41750"/>
    <cellStyle name="Normal 3 4 4 3 2 2 7" xfId="41735"/>
    <cellStyle name="Normal 3 4 4 3 2 3" xfId="11609"/>
    <cellStyle name="Normal 3 4 4 3 2 3 2" xfId="11610"/>
    <cellStyle name="Normal 3 4 4 3 2 3 2 2" xfId="11611"/>
    <cellStyle name="Normal 3 4 4 3 2 3 2 2 2" xfId="11612"/>
    <cellStyle name="Normal 3 4 4 3 2 3 2 2 2 2" xfId="41754"/>
    <cellStyle name="Normal 3 4 4 3 2 3 2 2 3" xfId="41753"/>
    <cellStyle name="Normal 3 4 4 3 2 3 2 3" xfId="11613"/>
    <cellStyle name="Normal 3 4 4 3 2 3 2 3 2" xfId="41755"/>
    <cellStyle name="Normal 3 4 4 3 2 3 2 4" xfId="41752"/>
    <cellStyle name="Normal 3 4 4 3 2 3 3" xfId="11614"/>
    <cellStyle name="Normal 3 4 4 3 2 3 3 2" xfId="11615"/>
    <cellStyle name="Normal 3 4 4 3 2 3 3 2 2" xfId="11616"/>
    <cellStyle name="Normal 3 4 4 3 2 3 3 2 2 2" xfId="41758"/>
    <cellStyle name="Normal 3 4 4 3 2 3 3 2 3" xfId="41757"/>
    <cellStyle name="Normal 3 4 4 3 2 3 3 3" xfId="11617"/>
    <cellStyle name="Normal 3 4 4 3 2 3 3 3 2" xfId="41759"/>
    <cellStyle name="Normal 3 4 4 3 2 3 3 4" xfId="41756"/>
    <cellStyle name="Normal 3 4 4 3 2 3 4" xfId="11618"/>
    <cellStyle name="Normal 3 4 4 3 2 3 4 2" xfId="11619"/>
    <cellStyle name="Normal 3 4 4 3 2 3 4 2 2" xfId="11620"/>
    <cellStyle name="Normal 3 4 4 3 2 3 4 2 2 2" xfId="41762"/>
    <cellStyle name="Normal 3 4 4 3 2 3 4 2 3" xfId="41761"/>
    <cellStyle name="Normal 3 4 4 3 2 3 4 3" xfId="11621"/>
    <cellStyle name="Normal 3 4 4 3 2 3 4 3 2" xfId="41763"/>
    <cellStyle name="Normal 3 4 4 3 2 3 4 4" xfId="41760"/>
    <cellStyle name="Normal 3 4 4 3 2 3 5" xfId="11622"/>
    <cellStyle name="Normal 3 4 4 3 2 3 5 2" xfId="11623"/>
    <cellStyle name="Normal 3 4 4 3 2 3 5 2 2" xfId="41765"/>
    <cellStyle name="Normal 3 4 4 3 2 3 5 3" xfId="41764"/>
    <cellStyle name="Normal 3 4 4 3 2 3 6" xfId="11624"/>
    <cellStyle name="Normal 3 4 4 3 2 3 6 2" xfId="41766"/>
    <cellStyle name="Normal 3 4 4 3 2 3 7" xfId="41751"/>
    <cellStyle name="Normal 3 4 4 3 2 4" xfId="11625"/>
    <cellStyle name="Normal 3 4 4 3 2 4 2" xfId="11626"/>
    <cellStyle name="Normal 3 4 4 3 2 4 2 2" xfId="11627"/>
    <cellStyle name="Normal 3 4 4 3 2 4 2 2 2" xfId="11628"/>
    <cellStyle name="Normal 3 4 4 3 2 4 2 2 2 2" xfId="41770"/>
    <cellStyle name="Normal 3 4 4 3 2 4 2 2 3" xfId="41769"/>
    <cellStyle name="Normal 3 4 4 3 2 4 2 3" xfId="11629"/>
    <cellStyle name="Normal 3 4 4 3 2 4 2 3 2" xfId="41771"/>
    <cellStyle name="Normal 3 4 4 3 2 4 2 4" xfId="41768"/>
    <cellStyle name="Normal 3 4 4 3 2 4 3" xfId="11630"/>
    <cellStyle name="Normal 3 4 4 3 2 4 3 2" xfId="11631"/>
    <cellStyle name="Normal 3 4 4 3 2 4 3 2 2" xfId="11632"/>
    <cellStyle name="Normal 3 4 4 3 2 4 3 2 2 2" xfId="41774"/>
    <cellStyle name="Normal 3 4 4 3 2 4 3 2 3" xfId="41773"/>
    <cellStyle name="Normal 3 4 4 3 2 4 3 3" xfId="11633"/>
    <cellStyle name="Normal 3 4 4 3 2 4 3 3 2" xfId="41775"/>
    <cellStyle name="Normal 3 4 4 3 2 4 3 4" xfId="41772"/>
    <cellStyle name="Normal 3 4 4 3 2 4 4" xfId="11634"/>
    <cellStyle name="Normal 3 4 4 3 2 4 4 2" xfId="11635"/>
    <cellStyle name="Normal 3 4 4 3 2 4 4 2 2" xfId="41777"/>
    <cellStyle name="Normal 3 4 4 3 2 4 4 3" xfId="41776"/>
    <cellStyle name="Normal 3 4 4 3 2 4 5" xfId="11636"/>
    <cellStyle name="Normal 3 4 4 3 2 4 5 2" xfId="41778"/>
    <cellStyle name="Normal 3 4 4 3 2 4 6" xfId="41767"/>
    <cellStyle name="Normal 3 4 4 3 2 5" xfId="11637"/>
    <cellStyle name="Normal 3 4 4 3 2 5 2" xfId="11638"/>
    <cellStyle name="Normal 3 4 4 3 2 5 2 2" xfId="11639"/>
    <cellStyle name="Normal 3 4 4 3 2 5 2 2 2" xfId="41781"/>
    <cellStyle name="Normal 3 4 4 3 2 5 2 3" xfId="41780"/>
    <cellStyle name="Normal 3 4 4 3 2 5 3" xfId="11640"/>
    <cellStyle name="Normal 3 4 4 3 2 5 3 2" xfId="41782"/>
    <cellStyle name="Normal 3 4 4 3 2 5 4" xfId="41779"/>
    <cellStyle name="Normal 3 4 4 3 2 6" xfId="11641"/>
    <cellStyle name="Normal 3 4 4 3 2 6 2" xfId="11642"/>
    <cellStyle name="Normal 3 4 4 3 2 6 2 2" xfId="11643"/>
    <cellStyle name="Normal 3 4 4 3 2 6 2 2 2" xfId="41785"/>
    <cellStyle name="Normal 3 4 4 3 2 6 2 3" xfId="41784"/>
    <cellStyle name="Normal 3 4 4 3 2 6 3" xfId="11644"/>
    <cellStyle name="Normal 3 4 4 3 2 6 3 2" xfId="41786"/>
    <cellStyle name="Normal 3 4 4 3 2 6 4" xfId="41783"/>
    <cellStyle name="Normal 3 4 4 3 2 7" xfId="11645"/>
    <cellStyle name="Normal 3 4 4 3 2 7 2" xfId="11646"/>
    <cellStyle name="Normal 3 4 4 3 2 7 2 2" xfId="11647"/>
    <cellStyle name="Normal 3 4 4 3 2 7 2 2 2" xfId="41789"/>
    <cellStyle name="Normal 3 4 4 3 2 7 2 3" xfId="41788"/>
    <cellStyle name="Normal 3 4 4 3 2 7 3" xfId="11648"/>
    <cellStyle name="Normal 3 4 4 3 2 7 3 2" xfId="41790"/>
    <cellStyle name="Normal 3 4 4 3 2 7 4" xfId="41787"/>
    <cellStyle name="Normal 3 4 4 3 2 8" xfId="11649"/>
    <cellStyle name="Normal 3 4 4 3 2 8 2" xfId="11650"/>
    <cellStyle name="Normal 3 4 4 3 2 8 2 2" xfId="11651"/>
    <cellStyle name="Normal 3 4 4 3 2 8 2 2 2" xfId="41793"/>
    <cellStyle name="Normal 3 4 4 3 2 8 2 3" xfId="41792"/>
    <cellStyle name="Normal 3 4 4 3 2 8 3" xfId="11652"/>
    <cellStyle name="Normal 3 4 4 3 2 8 3 2" xfId="41794"/>
    <cellStyle name="Normal 3 4 4 3 2 8 4" xfId="41791"/>
    <cellStyle name="Normal 3 4 4 3 2 9" xfId="11653"/>
    <cellStyle name="Normal 3 4 4 3 2 9 2" xfId="11654"/>
    <cellStyle name="Normal 3 4 4 3 2 9 2 2" xfId="11655"/>
    <cellStyle name="Normal 3 4 4 3 2 9 2 2 2" xfId="41797"/>
    <cellStyle name="Normal 3 4 4 3 2 9 2 3" xfId="41796"/>
    <cellStyle name="Normal 3 4 4 3 2 9 3" xfId="11656"/>
    <cellStyle name="Normal 3 4 4 3 2 9 3 2" xfId="41798"/>
    <cellStyle name="Normal 3 4 4 3 2 9 4" xfId="41795"/>
    <cellStyle name="Normal 3 4 4 3 3" xfId="11657"/>
    <cellStyle name="Normal 3 4 4 3 3 2" xfId="11658"/>
    <cellStyle name="Normal 3 4 4 3 3 2 2" xfId="11659"/>
    <cellStyle name="Normal 3 4 4 3 3 2 2 2" xfId="11660"/>
    <cellStyle name="Normal 3 4 4 3 3 2 2 2 2" xfId="41802"/>
    <cellStyle name="Normal 3 4 4 3 3 2 2 3" xfId="41801"/>
    <cellStyle name="Normal 3 4 4 3 3 2 3" xfId="11661"/>
    <cellStyle name="Normal 3 4 4 3 3 2 3 2" xfId="41803"/>
    <cellStyle name="Normal 3 4 4 3 3 2 4" xfId="41800"/>
    <cellStyle name="Normal 3 4 4 3 3 3" xfId="11662"/>
    <cellStyle name="Normal 3 4 4 3 3 3 2" xfId="11663"/>
    <cellStyle name="Normal 3 4 4 3 3 3 2 2" xfId="11664"/>
    <cellStyle name="Normal 3 4 4 3 3 3 2 2 2" xfId="41806"/>
    <cellStyle name="Normal 3 4 4 3 3 3 2 3" xfId="41805"/>
    <cellStyle name="Normal 3 4 4 3 3 3 3" xfId="11665"/>
    <cellStyle name="Normal 3 4 4 3 3 3 3 2" xfId="41807"/>
    <cellStyle name="Normal 3 4 4 3 3 3 4" xfId="41804"/>
    <cellStyle name="Normal 3 4 4 3 3 4" xfId="11666"/>
    <cellStyle name="Normal 3 4 4 3 3 4 2" xfId="11667"/>
    <cellStyle name="Normal 3 4 4 3 3 4 2 2" xfId="11668"/>
    <cellStyle name="Normal 3 4 4 3 3 4 2 2 2" xfId="41810"/>
    <cellStyle name="Normal 3 4 4 3 3 4 2 3" xfId="41809"/>
    <cellStyle name="Normal 3 4 4 3 3 4 3" xfId="11669"/>
    <cellStyle name="Normal 3 4 4 3 3 4 3 2" xfId="41811"/>
    <cellStyle name="Normal 3 4 4 3 3 4 4" xfId="41808"/>
    <cellStyle name="Normal 3 4 4 3 3 5" xfId="11670"/>
    <cellStyle name="Normal 3 4 4 3 3 5 2" xfId="11671"/>
    <cellStyle name="Normal 3 4 4 3 3 5 2 2" xfId="41813"/>
    <cellStyle name="Normal 3 4 4 3 3 5 3" xfId="41812"/>
    <cellStyle name="Normal 3 4 4 3 3 6" xfId="11672"/>
    <cellStyle name="Normal 3 4 4 3 3 6 2" xfId="41814"/>
    <cellStyle name="Normal 3 4 4 3 3 7" xfId="41799"/>
    <cellStyle name="Normal 3 4 4 3 4" xfId="11673"/>
    <cellStyle name="Normal 3 4 4 3 4 2" xfId="11674"/>
    <cellStyle name="Normal 3 4 4 3 4 2 2" xfId="11675"/>
    <cellStyle name="Normal 3 4 4 3 4 2 2 2" xfId="11676"/>
    <cellStyle name="Normal 3 4 4 3 4 2 2 2 2" xfId="41818"/>
    <cellStyle name="Normal 3 4 4 3 4 2 2 3" xfId="41817"/>
    <cellStyle name="Normal 3 4 4 3 4 2 3" xfId="11677"/>
    <cellStyle name="Normal 3 4 4 3 4 2 3 2" xfId="41819"/>
    <cellStyle name="Normal 3 4 4 3 4 2 4" xfId="41816"/>
    <cellStyle name="Normal 3 4 4 3 4 3" xfId="11678"/>
    <cellStyle name="Normal 3 4 4 3 4 3 2" xfId="11679"/>
    <cellStyle name="Normal 3 4 4 3 4 3 2 2" xfId="11680"/>
    <cellStyle name="Normal 3 4 4 3 4 3 2 2 2" xfId="41822"/>
    <cellStyle name="Normal 3 4 4 3 4 3 2 3" xfId="41821"/>
    <cellStyle name="Normal 3 4 4 3 4 3 3" xfId="11681"/>
    <cellStyle name="Normal 3 4 4 3 4 3 3 2" xfId="41823"/>
    <cellStyle name="Normal 3 4 4 3 4 3 4" xfId="41820"/>
    <cellStyle name="Normal 3 4 4 3 4 4" xfId="11682"/>
    <cellStyle name="Normal 3 4 4 3 4 4 2" xfId="11683"/>
    <cellStyle name="Normal 3 4 4 3 4 4 2 2" xfId="11684"/>
    <cellStyle name="Normal 3 4 4 3 4 4 2 2 2" xfId="41826"/>
    <cellStyle name="Normal 3 4 4 3 4 4 2 3" xfId="41825"/>
    <cellStyle name="Normal 3 4 4 3 4 4 3" xfId="11685"/>
    <cellStyle name="Normal 3 4 4 3 4 4 3 2" xfId="41827"/>
    <cellStyle name="Normal 3 4 4 3 4 4 4" xfId="41824"/>
    <cellStyle name="Normal 3 4 4 3 4 5" xfId="11686"/>
    <cellStyle name="Normal 3 4 4 3 4 5 2" xfId="11687"/>
    <cellStyle name="Normal 3 4 4 3 4 5 2 2" xfId="41829"/>
    <cellStyle name="Normal 3 4 4 3 4 5 3" xfId="41828"/>
    <cellStyle name="Normal 3 4 4 3 4 6" xfId="11688"/>
    <cellStyle name="Normal 3 4 4 3 4 6 2" xfId="41830"/>
    <cellStyle name="Normal 3 4 4 3 4 7" xfId="41815"/>
    <cellStyle name="Normal 3 4 4 3 5" xfId="11689"/>
    <cellStyle name="Normal 3 4 4 3 5 2" xfId="11690"/>
    <cellStyle name="Normal 3 4 4 3 5 2 2" xfId="11691"/>
    <cellStyle name="Normal 3 4 4 3 5 2 2 2" xfId="11692"/>
    <cellStyle name="Normal 3 4 4 3 5 2 2 2 2" xfId="41834"/>
    <cellStyle name="Normal 3 4 4 3 5 2 2 3" xfId="41833"/>
    <cellStyle name="Normal 3 4 4 3 5 2 3" xfId="11693"/>
    <cellStyle name="Normal 3 4 4 3 5 2 3 2" xfId="41835"/>
    <cellStyle name="Normal 3 4 4 3 5 2 4" xfId="41832"/>
    <cellStyle name="Normal 3 4 4 3 5 3" xfId="11694"/>
    <cellStyle name="Normal 3 4 4 3 5 3 2" xfId="11695"/>
    <cellStyle name="Normal 3 4 4 3 5 3 2 2" xfId="11696"/>
    <cellStyle name="Normal 3 4 4 3 5 3 2 2 2" xfId="41838"/>
    <cellStyle name="Normal 3 4 4 3 5 3 2 3" xfId="41837"/>
    <cellStyle name="Normal 3 4 4 3 5 3 3" xfId="11697"/>
    <cellStyle name="Normal 3 4 4 3 5 3 3 2" xfId="41839"/>
    <cellStyle name="Normal 3 4 4 3 5 3 4" xfId="41836"/>
    <cellStyle name="Normal 3 4 4 3 5 4" xfId="11698"/>
    <cellStyle name="Normal 3 4 4 3 5 4 2" xfId="11699"/>
    <cellStyle name="Normal 3 4 4 3 5 4 2 2" xfId="41841"/>
    <cellStyle name="Normal 3 4 4 3 5 4 3" xfId="41840"/>
    <cellStyle name="Normal 3 4 4 3 5 5" xfId="11700"/>
    <cellStyle name="Normal 3 4 4 3 5 5 2" xfId="41842"/>
    <cellStyle name="Normal 3 4 4 3 5 6" xfId="41831"/>
    <cellStyle name="Normal 3 4 4 3 6" xfId="11701"/>
    <cellStyle name="Normal 3 4 4 3 6 2" xfId="11702"/>
    <cellStyle name="Normal 3 4 4 3 6 2 2" xfId="11703"/>
    <cellStyle name="Normal 3 4 4 3 6 2 2 2" xfId="41845"/>
    <cellStyle name="Normal 3 4 4 3 6 2 3" xfId="41844"/>
    <cellStyle name="Normal 3 4 4 3 6 3" xfId="11704"/>
    <cellStyle name="Normal 3 4 4 3 6 3 2" xfId="41846"/>
    <cellStyle name="Normal 3 4 4 3 6 4" xfId="41843"/>
    <cellStyle name="Normal 3 4 4 3 7" xfId="11705"/>
    <cellStyle name="Normal 3 4 4 3 7 2" xfId="11706"/>
    <cellStyle name="Normal 3 4 4 3 7 2 2" xfId="11707"/>
    <cellStyle name="Normal 3 4 4 3 7 2 2 2" xfId="41849"/>
    <cellStyle name="Normal 3 4 4 3 7 2 3" xfId="41848"/>
    <cellStyle name="Normal 3 4 4 3 7 3" xfId="11708"/>
    <cellStyle name="Normal 3 4 4 3 7 3 2" xfId="41850"/>
    <cellStyle name="Normal 3 4 4 3 7 4" xfId="41847"/>
    <cellStyle name="Normal 3 4 4 3 8" xfId="11709"/>
    <cellStyle name="Normal 3 4 4 3 8 2" xfId="11710"/>
    <cellStyle name="Normal 3 4 4 3 8 2 2" xfId="11711"/>
    <cellStyle name="Normal 3 4 4 3 8 2 2 2" xfId="41853"/>
    <cellStyle name="Normal 3 4 4 3 8 2 3" xfId="41852"/>
    <cellStyle name="Normal 3 4 4 3 8 3" xfId="11712"/>
    <cellStyle name="Normal 3 4 4 3 8 3 2" xfId="41854"/>
    <cellStyle name="Normal 3 4 4 3 8 4" xfId="41851"/>
    <cellStyle name="Normal 3 4 4 3 9" xfId="11713"/>
    <cellStyle name="Normal 3 4 4 3 9 2" xfId="11714"/>
    <cellStyle name="Normal 3 4 4 3 9 2 2" xfId="11715"/>
    <cellStyle name="Normal 3 4 4 3 9 2 2 2" xfId="41857"/>
    <cellStyle name="Normal 3 4 4 3 9 2 3" xfId="41856"/>
    <cellStyle name="Normal 3 4 4 3 9 3" xfId="11716"/>
    <cellStyle name="Normal 3 4 4 3 9 3 2" xfId="41858"/>
    <cellStyle name="Normal 3 4 4 3 9 4" xfId="41855"/>
    <cellStyle name="Normal 3 4 4 4" xfId="11717"/>
    <cellStyle name="Normal 3 4 4 4 10" xfId="11718"/>
    <cellStyle name="Normal 3 4 4 4 10 2" xfId="11719"/>
    <cellStyle name="Normal 3 4 4 4 10 2 2" xfId="41861"/>
    <cellStyle name="Normal 3 4 4 4 10 3" xfId="41860"/>
    <cellStyle name="Normal 3 4 4 4 11" xfId="11720"/>
    <cellStyle name="Normal 3 4 4 4 11 2" xfId="41862"/>
    <cellStyle name="Normal 3 4 4 4 12" xfId="41859"/>
    <cellStyle name="Normal 3 4 4 4 2" xfId="11721"/>
    <cellStyle name="Normal 3 4 4 4 2 2" xfId="11722"/>
    <cellStyle name="Normal 3 4 4 4 2 2 2" xfId="11723"/>
    <cellStyle name="Normal 3 4 4 4 2 2 2 2" xfId="11724"/>
    <cellStyle name="Normal 3 4 4 4 2 2 2 2 2" xfId="41866"/>
    <cellStyle name="Normal 3 4 4 4 2 2 2 3" xfId="41865"/>
    <cellStyle name="Normal 3 4 4 4 2 2 3" xfId="11725"/>
    <cellStyle name="Normal 3 4 4 4 2 2 3 2" xfId="41867"/>
    <cellStyle name="Normal 3 4 4 4 2 2 4" xfId="41864"/>
    <cellStyle name="Normal 3 4 4 4 2 3" xfId="11726"/>
    <cellStyle name="Normal 3 4 4 4 2 3 2" xfId="11727"/>
    <cellStyle name="Normal 3 4 4 4 2 3 2 2" xfId="11728"/>
    <cellStyle name="Normal 3 4 4 4 2 3 2 2 2" xfId="41870"/>
    <cellStyle name="Normal 3 4 4 4 2 3 2 3" xfId="41869"/>
    <cellStyle name="Normal 3 4 4 4 2 3 3" xfId="11729"/>
    <cellStyle name="Normal 3 4 4 4 2 3 3 2" xfId="41871"/>
    <cellStyle name="Normal 3 4 4 4 2 3 4" xfId="41868"/>
    <cellStyle name="Normal 3 4 4 4 2 4" xfId="11730"/>
    <cellStyle name="Normal 3 4 4 4 2 4 2" xfId="11731"/>
    <cellStyle name="Normal 3 4 4 4 2 4 2 2" xfId="11732"/>
    <cellStyle name="Normal 3 4 4 4 2 4 2 2 2" xfId="41874"/>
    <cellStyle name="Normal 3 4 4 4 2 4 2 3" xfId="41873"/>
    <cellStyle name="Normal 3 4 4 4 2 4 3" xfId="11733"/>
    <cellStyle name="Normal 3 4 4 4 2 4 3 2" xfId="41875"/>
    <cellStyle name="Normal 3 4 4 4 2 4 4" xfId="41872"/>
    <cellStyle name="Normal 3 4 4 4 2 5" xfId="11734"/>
    <cellStyle name="Normal 3 4 4 4 2 5 2" xfId="11735"/>
    <cellStyle name="Normal 3 4 4 4 2 5 2 2" xfId="41877"/>
    <cellStyle name="Normal 3 4 4 4 2 5 3" xfId="41876"/>
    <cellStyle name="Normal 3 4 4 4 2 6" xfId="11736"/>
    <cellStyle name="Normal 3 4 4 4 2 6 2" xfId="41878"/>
    <cellStyle name="Normal 3 4 4 4 2 7" xfId="41863"/>
    <cellStyle name="Normal 3 4 4 4 3" xfId="11737"/>
    <cellStyle name="Normal 3 4 4 4 3 2" xfId="11738"/>
    <cellStyle name="Normal 3 4 4 4 3 2 2" xfId="11739"/>
    <cellStyle name="Normal 3 4 4 4 3 2 2 2" xfId="11740"/>
    <cellStyle name="Normal 3 4 4 4 3 2 2 2 2" xfId="41882"/>
    <cellStyle name="Normal 3 4 4 4 3 2 2 3" xfId="41881"/>
    <cellStyle name="Normal 3 4 4 4 3 2 3" xfId="11741"/>
    <cellStyle name="Normal 3 4 4 4 3 2 3 2" xfId="41883"/>
    <cellStyle name="Normal 3 4 4 4 3 2 4" xfId="41880"/>
    <cellStyle name="Normal 3 4 4 4 3 3" xfId="11742"/>
    <cellStyle name="Normal 3 4 4 4 3 3 2" xfId="11743"/>
    <cellStyle name="Normal 3 4 4 4 3 3 2 2" xfId="11744"/>
    <cellStyle name="Normal 3 4 4 4 3 3 2 2 2" xfId="41886"/>
    <cellStyle name="Normal 3 4 4 4 3 3 2 3" xfId="41885"/>
    <cellStyle name="Normal 3 4 4 4 3 3 3" xfId="11745"/>
    <cellStyle name="Normal 3 4 4 4 3 3 3 2" xfId="41887"/>
    <cellStyle name="Normal 3 4 4 4 3 3 4" xfId="41884"/>
    <cellStyle name="Normal 3 4 4 4 3 4" xfId="11746"/>
    <cellStyle name="Normal 3 4 4 4 3 4 2" xfId="11747"/>
    <cellStyle name="Normal 3 4 4 4 3 4 2 2" xfId="11748"/>
    <cellStyle name="Normal 3 4 4 4 3 4 2 2 2" xfId="41890"/>
    <cellStyle name="Normal 3 4 4 4 3 4 2 3" xfId="41889"/>
    <cellStyle name="Normal 3 4 4 4 3 4 3" xfId="11749"/>
    <cellStyle name="Normal 3 4 4 4 3 4 3 2" xfId="41891"/>
    <cellStyle name="Normal 3 4 4 4 3 4 4" xfId="41888"/>
    <cellStyle name="Normal 3 4 4 4 3 5" xfId="11750"/>
    <cellStyle name="Normal 3 4 4 4 3 5 2" xfId="11751"/>
    <cellStyle name="Normal 3 4 4 4 3 5 2 2" xfId="41893"/>
    <cellStyle name="Normal 3 4 4 4 3 5 3" xfId="41892"/>
    <cellStyle name="Normal 3 4 4 4 3 6" xfId="11752"/>
    <cellStyle name="Normal 3 4 4 4 3 6 2" xfId="41894"/>
    <cellStyle name="Normal 3 4 4 4 3 7" xfId="41879"/>
    <cellStyle name="Normal 3 4 4 4 4" xfId="11753"/>
    <cellStyle name="Normal 3 4 4 4 4 2" xfId="11754"/>
    <cellStyle name="Normal 3 4 4 4 4 2 2" xfId="11755"/>
    <cellStyle name="Normal 3 4 4 4 4 2 2 2" xfId="11756"/>
    <cellStyle name="Normal 3 4 4 4 4 2 2 2 2" xfId="41898"/>
    <cellStyle name="Normal 3 4 4 4 4 2 2 3" xfId="41897"/>
    <cellStyle name="Normal 3 4 4 4 4 2 3" xfId="11757"/>
    <cellStyle name="Normal 3 4 4 4 4 2 3 2" xfId="41899"/>
    <cellStyle name="Normal 3 4 4 4 4 2 4" xfId="41896"/>
    <cellStyle name="Normal 3 4 4 4 4 3" xfId="11758"/>
    <cellStyle name="Normal 3 4 4 4 4 3 2" xfId="11759"/>
    <cellStyle name="Normal 3 4 4 4 4 3 2 2" xfId="11760"/>
    <cellStyle name="Normal 3 4 4 4 4 3 2 2 2" xfId="41902"/>
    <cellStyle name="Normal 3 4 4 4 4 3 2 3" xfId="41901"/>
    <cellStyle name="Normal 3 4 4 4 4 3 3" xfId="11761"/>
    <cellStyle name="Normal 3 4 4 4 4 3 3 2" xfId="41903"/>
    <cellStyle name="Normal 3 4 4 4 4 3 4" xfId="41900"/>
    <cellStyle name="Normal 3 4 4 4 4 4" xfId="11762"/>
    <cellStyle name="Normal 3 4 4 4 4 4 2" xfId="11763"/>
    <cellStyle name="Normal 3 4 4 4 4 4 2 2" xfId="41905"/>
    <cellStyle name="Normal 3 4 4 4 4 4 3" xfId="41904"/>
    <cellStyle name="Normal 3 4 4 4 4 5" xfId="11764"/>
    <cellStyle name="Normal 3 4 4 4 4 5 2" xfId="41906"/>
    <cellStyle name="Normal 3 4 4 4 4 6" xfId="41895"/>
    <cellStyle name="Normal 3 4 4 4 5" xfId="11765"/>
    <cellStyle name="Normal 3 4 4 4 5 2" xfId="11766"/>
    <cellStyle name="Normal 3 4 4 4 5 2 2" xfId="11767"/>
    <cellStyle name="Normal 3 4 4 4 5 2 2 2" xfId="41909"/>
    <cellStyle name="Normal 3 4 4 4 5 2 3" xfId="41908"/>
    <cellStyle name="Normal 3 4 4 4 5 3" xfId="11768"/>
    <cellStyle name="Normal 3 4 4 4 5 3 2" xfId="41910"/>
    <cellStyle name="Normal 3 4 4 4 5 4" xfId="41907"/>
    <cellStyle name="Normal 3 4 4 4 6" xfId="11769"/>
    <cellStyle name="Normal 3 4 4 4 6 2" xfId="11770"/>
    <cellStyle name="Normal 3 4 4 4 6 2 2" xfId="11771"/>
    <cellStyle name="Normal 3 4 4 4 6 2 2 2" xfId="41913"/>
    <cellStyle name="Normal 3 4 4 4 6 2 3" xfId="41912"/>
    <cellStyle name="Normal 3 4 4 4 6 3" xfId="11772"/>
    <cellStyle name="Normal 3 4 4 4 6 3 2" xfId="41914"/>
    <cellStyle name="Normal 3 4 4 4 6 4" xfId="41911"/>
    <cellStyle name="Normal 3 4 4 4 7" xfId="11773"/>
    <cellStyle name="Normal 3 4 4 4 7 2" xfId="11774"/>
    <cellStyle name="Normal 3 4 4 4 7 2 2" xfId="11775"/>
    <cellStyle name="Normal 3 4 4 4 7 2 2 2" xfId="41917"/>
    <cellStyle name="Normal 3 4 4 4 7 2 3" xfId="41916"/>
    <cellStyle name="Normal 3 4 4 4 7 3" xfId="11776"/>
    <cellStyle name="Normal 3 4 4 4 7 3 2" xfId="41918"/>
    <cellStyle name="Normal 3 4 4 4 7 4" xfId="41915"/>
    <cellStyle name="Normal 3 4 4 4 8" xfId="11777"/>
    <cellStyle name="Normal 3 4 4 4 8 2" xfId="11778"/>
    <cellStyle name="Normal 3 4 4 4 8 2 2" xfId="11779"/>
    <cellStyle name="Normal 3 4 4 4 8 2 2 2" xfId="41921"/>
    <cellStyle name="Normal 3 4 4 4 8 2 3" xfId="41920"/>
    <cellStyle name="Normal 3 4 4 4 8 3" xfId="11780"/>
    <cellStyle name="Normal 3 4 4 4 8 3 2" xfId="41922"/>
    <cellStyle name="Normal 3 4 4 4 8 4" xfId="41919"/>
    <cellStyle name="Normal 3 4 4 4 9" xfId="11781"/>
    <cellStyle name="Normal 3 4 4 4 9 2" xfId="11782"/>
    <cellStyle name="Normal 3 4 4 4 9 2 2" xfId="11783"/>
    <cellStyle name="Normal 3 4 4 4 9 2 2 2" xfId="41925"/>
    <cellStyle name="Normal 3 4 4 4 9 2 3" xfId="41924"/>
    <cellStyle name="Normal 3 4 4 4 9 3" xfId="11784"/>
    <cellStyle name="Normal 3 4 4 4 9 3 2" xfId="41926"/>
    <cellStyle name="Normal 3 4 4 4 9 4" xfId="41923"/>
    <cellStyle name="Normal 3 4 4 5" xfId="11785"/>
    <cellStyle name="Normal 3 4 4 5 2" xfId="11786"/>
    <cellStyle name="Normal 3 4 4 5 2 2" xfId="11787"/>
    <cellStyle name="Normal 3 4 4 5 2 2 2" xfId="11788"/>
    <cellStyle name="Normal 3 4 4 5 2 2 2 2" xfId="41930"/>
    <cellStyle name="Normal 3 4 4 5 2 2 3" xfId="41929"/>
    <cellStyle name="Normal 3 4 4 5 2 3" xfId="11789"/>
    <cellStyle name="Normal 3 4 4 5 2 3 2" xfId="41931"/>
    <cellStyle name="Normal 3 4 4 5 2 4" xfId="41928"/>
    <cellStyle name="Normal 3 4 4 5 3" xfId="11790"/>
    <cellStyle name="Normal 3 4 4 5 3 2" xfId="11791"/>
    <cellStyle name="Normal 3 4 4 5 3 2 2" xfId="11792"/>
    <cellStyle name="Normal 3 4 4 5 3 2 2 2" xfId="41934"/>
    <cellStyle name="Normal 3 4 4 5 3 2 3" xfId="41933"/>
    <cellStyle name="Normal 3 4 4 5 3 3" xfId="11793"/>
    <cellStyle name="Normal 3 4 4 5 3 3 2" xfId="41935"/>
    <cellStyle name="Normal 3 4 4 5 3 4" xfId="41932"/>
    <cellStyle name="Normal 3 4 4 5 4" xfId="11794"/>
    <cellStyle name="Normal 3 4 4 5 4 2" xfId="11795"/>
    <cellStyle name="Normal 3 4 4 5 4 2 2" xfId="11796"/>
    <cellStyle name="Normal 3 4 4 5 4 2 2 2" xfId="41938"/>
    <cellStyle name="Normal 3 4 4 5 4 2 3" xfId="41937"/>
    <cellStyle name="Normal 3 4 4 5 4 3" xfId="11797"/>
    <cellStyle name="Normal 3 4 4 5 4 3 2" xfId="41939"/>
    <cellStyle name="Normal 3 4 4 5 4 4" xfId="41936"/>
    <cellStyle name="Normal 3 4 4 5 5" xfId="11798"/>
    <cellStyle name="Normal 3 4 4 5 5 2" xfId="11799"/>
    <cellStyle name="Normal 3 4 4 5 5 2 2" xfId="41941"/>
    <cellStyle name="Normal 3 4 4 5 5 3" xfId="41940"/>
    <cellStyle name="Normal 3 4 4 5 6" xfId="11800"/>
    <cellStyle name="Normal 3 4 4 5 6 2" xfId="41942"/>
    <cellStyle name="Normal 3 4 4 5 7" xfId="41927"/>
    <cellStyle name="Normal 3 4 4 6" xfId="11801"/>
    <cellStyle name="Normal 3 4 4 6 2" xfId="11802"/>
    <cellStyle name="Normal 3 4 4 6 2 2" xfId="11803"/>
    <cellStyle name="Normal 3 4 4 6 2 2 2" xfId="11804"/>
    <cellStyle name="Normal 3 4 4 6 2 2 2 2" xfId="41946"/>
    <cellStyle name="Normal 3 4 4 6 2 2 3" xfId="41945"/>
    <cellStyle name="Normal 3 4 4 6 2 3" xfId="11805"/>
    <cellStyle name="Normal 3 4 4 6 2 3 2" xfId="41947"/>
    <cellStyle name="Normal 3 4 4 6 2 4" xfId="41944"/>
    <cellStyle name="Normal 3 4 4 6 3" xfId="11806"/>
    <cellStyle name="Normal 3 4 4 6 3 2" xfId="11807"/>
    <cellStyle name="Normal 3 4 4 6 3 2 2" xfId="11808"/>
    <cellStyle name="Normal 3 4 4 6 3 2 2 2" xfId="41950"/>
    <cellStyle name="Normal 3 4 4 6 3 2 3" xfId="41949"/>
    <cellStyle name="Normal 3 4 4 6 3 3" xfId="11809"/>
    <cellStyle name="Normal 3 4 4 6 3 3 2" xfId="41951"/>
    <cellStyle name="Normal 3 4 4 6 3 4" xfId="41948"/>
    <cellStyle name="Normal 3 4 4 6 4" xfId="11810"/>
    <cellStyle name="Normal 3 4 4 6 4 2" xfId="11811"/>
    <cellStyle name="Normal 3 4 4 6 4 2 2" xfId="11812"/>
    <cellStyle name="Normal 3 4 4 6 4 2 2 2" xfId="41954"/>
    <cellStyle name="Normal 3 4 4 6 4 2 3" xfId="41953"/>
    <cellStyle name="Normal 3 4 4 6 4 3" xfId="11813"/>
    <cellStyle name="Normal 3 4 4 6 4 3 2" xfId="41955"/>
    <cellStyle name="Normal 3 4 4 6 4 4" xfId="41952"/>
    <cellStyle name="Normal 3 4 4 6 5" xfId="11814"/>
    <cellStyle name="Normal 3 4 4 6 5 2" xfId="11815"/>
    <cellStyle name="Normal 3 4 4 6 5 2 2" xfId="41957"/>
    <cellStyle name="Normal 3 4 4 6 5 3" xfId="41956"/>
    <cellStyle name="Normal 3 4 4 6 6" xfId="11816"/>
    <cellStyle name="Normal 3 4 4 6 6 2" xfId="41958"/>
    <cellStyle name="Normal 3 4 4 6 7" xfId="41943"/>
    <cellStyle name="Normal 3 4 4 7" xfId="11817"/>
    <cellStyle name="Normal 3 4 4 7 2" xfId="11818"/>
    <cellStyle name="Normal 3 4 4 7 2 2" xfId="11819"/>
    <cellStyle name="Normal 3 4 4 7 2 2 2" xfId="11820"/>
    <cellStyle name="Normal 3 4 4 7 2 2 2 2" xfId="41962"/>
    <cellStyle name="Normal 3 4 4 7 2 2 3" xfId="41961"/>
    <cellStyle name="Normal 3 4 4 7 2 3" xfId="11821"/>
    <cellStyle name="Normal 3 4 4 7 2 3 2" xfId="41963"/>
    <cellStyle name="Normal 3 4 4 7 2 4" xfId="41960"/>
    <cellStyle name="Normal 3 4 4 7 3" xfId="11822"/>
    <cellStyle name="Normal 3 4 4 7 3 2" xfId="11823"/>
    <cellStyle name="Normal 3 4 4 7 3 2 2" xfId="11824"/>
    <cellStyle name="Normal 3 4 4 7 3 2 2 2" xfId="41966"/>
    <cellStyle name="Normal 3 4 4 7 3 2 3" xfId="41965"/>
    <cellStyle name="Normal 3 4 4 7 3 3" xfId="11825"/>
    <cellStyle name="Normal 3 4 4 7 3 3 2" xfId="41967"/>
    <cellStyle name="Normal 3 4 4 7 3 4" xfId="41964"/>
    <cellStyle name="Normal 3 4 4 7 4" xfId="11826"/>
    <cellStyle name="Normal 3 4 4 7 4 2" xfId="11827"/>
    <cellStyle name="Normal 3 4 4 7 4 2 2" xfId="41969"/>
    <cellStyle name="Normal 3 4 4 7 4 3" xfId="41968"/>
    <cellStyle name="Normal 3 4 4 7 5" xfId="11828"/>
    <cellStyle name="Normal 3 4 4 7 5 2" xfId="41970"/>
    <cellStyle name="Normal 3 4 4 7 6" xfId="41959"/>
    <cellStyle name="Normal 3 4 4 8" xfId="11829"/>
    <cellStyle name="Normal 3 4 4 8 2" xfId="11830"/>
    <cellStyle name="Normal 3 4 4 8 2 2" xfId="11831"/>
    <cellStyle name="Normal 3 4 4 8 2 2 2" xfId="41973"/>
    <cellStyle name="Normal 3 4 4 8 2 3" xfId="41972"/>
    <cellStyle name="Normal 3 4 4 8 3" xfId="11832"/>
    <cellStyle name="Normal 3 4 4 8 3 2" xfId="41974"/>
    <cellStyle name="Normal 3 4 4 8 4" xfId="41971"/>
    <cellStyle name="Normal 3 4 4 9" xfId="11833"/>
    <cellStyle name="Normal 3 4 4 9 2" xfId="11834"/>
    <cellStyle name="Normal 3 4 4 9 2 2" xfId="11835"/>
    <cellStyle name="Normal 3 4 4 9 2 2 2" xfId="41977"/>
    <cellStyle name="Normal 3 4 4 9 2 3" xfId="41976"/>
    <cellStyle name="Normal 3 4 4 9 3" xfId="11836"/>
    <cellStyle name="Normal 3 4 4 9 3 2" xfId="41978"/>
    <cellStyle name="Normal 3 4 4 9 4" xfId="41975"/>
    <cellStyle name="Normal 3 4 5" xfId="11837"/>
    <cellStyle name="Normal 3 4 5 10" xfId="11838"/>
    <cellStyle name="Normal 3 4 5 10 2" xfId="11839"/>
    <cellStyle name="Normal 3 4 5 10 2 2" xfId="11840"/>
    <cellStyle name="Normal 3 4 5 10 2 2 2" xfId="41982"/>
    <cellStyle name="Normal 3 4 5 10 2 3" xfId="41981"/>
    <cellStyle name="Normal 3 4 5 10 3" xfId="11841"/>
    <cellStyle name="Normal 3 4 5 10 3 2" xfId="41983"/>
    <cellStyle name="Normal 3 4 5 10 4" xfId="41980"/>
    <cellStyle name="Normal 3 4 5 11" xfId="11842"/>
    <cellStyle name="Normal 3 4 5 11 2" xfId="11843"/>
    <cellStyle name="Normal 3 4 5 11 2 2" xfId="11844"/>
    <cellStyle name="Normal 3 4 5 11 2 2 2" xfId="41986"/>
    <cellStyle name="Normal 3 4 5 11 2 3" xfId="41985"/>
    <cellStyle name="Normal 3 4 5 11 3" xfId="11845"/>
    <cellStyle name="Normal 3 4 5 11 3 2" xfId="41987"/>
    <cellStyle name="Normal 3 4 5 11 4" xfId="41984"/>
    <cellStyle name="Normal 3 4 5 12" xfId="11846"/>
    <cellStyle name="Normal 3 4 5 12 2" xfId="11847"/>
    <cellStyle name="Normal 3 4 5 12 2 2" xfId="41989"/>
    <cellStyle name="Normal 3 4 5 12 3" xfId="41988"/>
    <cellStyle name="Normal 3 4 5 13" xfId="11848"/>
    <cellStyle name="Normal 3 4 5 13 2" xfId="41990"/>
    <cellStyle name="Normal 3 4 5 14" xfId="11849"/>
    <cellStyle name="Normal 3 4 5 14 2" xfId="41991"/>
    <cellStyle name="Normal 3 4 5 15" xfId="41979"/>
    <cellStyle name="Normal 3 4 5 2" xfId="11850"/>
    <cellStyle name="Normal 3 4 5 2 10" xfId="11851"/>
    <cellStyle name="Normal 3 4 5 2 10 2" xfId="11852"/>
    <cellStyle name="Normal 3 4 5 2 10 2 2" xfId="11853"/>
    <cellStyle name="Normal 3 4 5 2 10 2 2 2" xfId="41995"/>
    <cellStyle name="Normal 3 4 5 2 10 2 3" xfId="41994"/>
    <cellStyle name="Normal 3 4 5 2 10 3" xfId="11854"/>
    <cellStyle name="Normal 3 4 5 2 10 3 2" xfId="41996"/>
    <cellStyle name="Normal 3 4 5 2 10 4" xfId="41993"/>
    <cellStyle name="Normal 3 4 5 2 11" xfId="11855"/>
    <cellStyle name="Normal 3 4 5 2 11 2" xfId="11856"/>
    <cellStyle name="Normal 3 4 5 2 11 2 2" xfId="41998"/>
    <cellStyle name="Normal 3 4 5 2 11 3" xfId="41997"/>
    <cellStyle name="Normal 3 4 5 2 12" xfId="11857"/>
    <cellStyle name="Normal 3 4 5 2 12 2" xfId="41999"/>
    <cellStyle name="Normal 3 4 5 2 13" xfId="11858"/>
    <cellStyle name="Normal 3 4 5 2 13 2" xfId="42000"/>
    <cellStyle name="Normal 3 4 5 2 14" xfId="41992"/>
    <cellStyle name="Normal 3 4 5 2 2" xfId="11859"/>
    <cellStyle name="Normal 3 4 5 2 2 10" xfId="11860"/>
    <cellStyle name="Normal 3 4 5 2 2 10 2" xfId="11861"/>
    <cellStyle name="Normal 3 4 5 2 2 10 2 2" xfId="42003"/>
    <cellStyle name="Normal 3 4 5 2 2 10 3" xfId="42002"/>
    <cellStyle name="Normal 3 4 5 2 2 11" xfId="11862"/>
    <cellStyle name="Normal 3 4 5 2 2 11 2" xfId="42004"/>
    <cellStyle name="Normal 3 4 5 2 2 12" xfId="42001"/>
    <cellStyle name="Normal 3 4 5 2 2 2" xfId="11863"/>
    <cellStyle name="Normal 3 4 5 2 2 2 2" xfId="11864"/>
    <cellStyle name="Normal 3 4 5 2 2 2 2 2" xfId="11865"/>
    <cellStyle name="Normal 3 4 5 2 2 2 2 2 2" xfId="11866"/>
    <cellStyle name="Normal 3 4 5 2 2 2 2 2 2 2" xfId="42008"/>
    <cellStyle name="Normal 3 4 5 2 2 2 2 2 3" xfId="42007"/>
    <cellStyle name="Normal 3 4 5 2 2 2 2 3" xfId="11867"/>
    <cellStyle name="Normal 3 4 5 2 2 2 2 3 2" xfId="42009"/>
    <cellStyle name="Normal 3 4 5 2 2 2 2 4" xfId="42006"/>
    <cellStyle name="Normal 3 4 5 2 2 2 3" xfId="11868"/>
    <cellStyle name="Normal 3 4 5 2 2 2 3 2" xfId="11869"/>
    <cellStyle name="Normal 3 4 5 2 2 2 3 2 2" xfId="11870"/>
    <cellStyle name="Normal 3 4 5 2 2 2 3 2 2 2" xfId="42012"/>
    <cellStyle name="Normal 3 4 5 2 2 2 3 2 3" xfId="42011"/>
    <cellStyle name="Normal 3 4 5 2 2 2 3 3" xfId="11871"/>
    <cellStyle name="Normal 3 4 5 2 2 2 3 3 2" xfId="42013"/>
    <cellStyle name="Normal 3 4 5 2 2 2 3 4" xfId="42010"/>
    <cellStyle name="Normal 3 4 5 2 2 2 4" xfId="11872"/>
    <cellStyle name="Normal 3 4 5 2 2 2 4 2" xfId="11873"/>
    <cellStyle name="Normal 3 4 5 2 2 2 4 2 2" xfId="11874"/>
    <cellStyle name="Normal 3 4 5 2 2 2 4 2 2 2" xfId="42016"/>
    <cellStyle name="Normal 3 4 5 2 2 2 4 2 3" xfId="42015"/>
    <cellStyle name="Normal 3 4 5 2 2 2 4 3" xfId="11875"/>
    <cellStyle name="Normal 3 4 5 2 2 2 4 3 2" xfId="42017"/>
    <cellStyle name="Normal 3 4 5 2 2 2 4 4" xfId="42014"/>
    <cellStyle name="Normal 3 4 5 2 2 2 5" xfId="11876"/>
    <cellStyle name="Normal 3 4 5 2 2 2 5 2" xfId="11877"/>
    <cellStyle name="Normal 3 4 5 2 2 2 5 2 2" xfId="42019"/>
    <cellStyle name="Normal 3 4 5 2 2 2 5 3" xfId="42018"/>
    <cellStyle name="Normal 3 4 5 2 2 2 6" xfId="11878"/>
    <cellStyle name="Normal 3 4 5 2 2 2 6 2" xfId="42020"/>
    <cellStyle name="Normal 3 4 5 2 2 2 7" xfId="42005"/>
    <cellStyle name="Normal 3 4 5 2 2 3" xfId="11879"/>
    <cellStyle name="Normal 3 4 5 2 2 3 2" xfId="11880"/>
    <cellStyle name="Normal 3 4 5 2 2 3 2 2" xfId="11881"/>
    <cellStyle name="Normal 3 4 5 2 2 3 2 2 2" xfId="11882"/>
    <cellStyle name="Normal 3 4 5 2 2 3 2 2 2 2" xfId="42024"/>
    <cellStyle name="Normal 3 4 5 2 2 3 2 2 3" xfId="42023"/>
    <cellStyle name="Normal 3 4 5 2 2 3 2 3" xfId="11883"/>
    <cellStyle name="Normal 3 4 5 2 2 3 2 3 2" xfId="42025"/>
    <cellStyle name="Normal 3 4 5 2 2 3 2 4" xfId="42022"/>
    <cellStyle name="Normal 3 4 5 2 2 3 3" xfId="11884"/>
    <cellStyle name="Normal 3 4 5 2 2 3 3 2" xfId="11885"/>
    <cellStyle name="Normal 3 4 5 2 2 3 3 2 2" xfId="11886"/>
    <cellStyle name="Normal 3 4 5 2 2 3 3 2 2 2" xfId="42028"/>
    <cellStyle name="Normal 3 4 5 2 2 3 3 2 3" xfId="42027"/>
    <cellStyle name="Normal 3 4 5 2 2 3 3 3" xfId="11887"/>
    <cellStyle name="Normal 3 4 5 2 2 3 3 3 2" xfId="42029"/>
    <cellStyle name="Normal 3 4 5 2 2 3 3 4" xfId="42026"/>
    <cellStyle name="Normal 3 4 5 2 2 3 4" xfId="11888"/>
    <cellStyle name="Normal 3 4 5 2 2 3 4 2" xfId="11889"/>
    <cellStyle name="Normal 3 4 5 2 2 3 4 2 2" xfId="11890"/>
    <cellStyle name="Normal 3 4 5 2 2 3 4 2 2 2" xfId="42032"/>
    <cellStyle name="Normal 3 4 5 2 2 3 4 2 3" xfId="42031"/>
    <cellStyle name="Normal 3 4 5 2 2 3 4 3" xfId="11891"/>
    <cellStyle name="Normal 3 4 5 2 2 3 4 3 2" xfId="42033"/>
    <cellStyle name="Normal 3 4 5 2 2 3 4 4" xfId="42030"/>
    <cellStyle name="Normal 3 4 5 2 2 3 5" xfId="11892"/>
    <cellStyle name="Normal 3 4 5 2 2 3 5 2" xfId="11893"/>
    <cellStyle name="Normal 3 4 5 2 2 3 5 2 2" xfId="42035"/>
    <cellStyle name="Normal 3 4 5 2 2 3 5 3" xfId="42034"/>
    <cellStyle name="Normal 3 4 5 2 2 3 6" xfId="11894"/>
    <cellStyle name="Normal 3 4 5 2 2 3 6 2" xfId="42036"/>
    <cellStyle name="Normal 3 4 5 2 2 3 7" xfId="42021"/>
    <cellStyle name="Normal 3 4 5 2 2 4" xfId="11895"/>
    <cellStyle name="Normal 3 4 5 2 2 4 2" xfId="11896"/>
    <cellStyle name="Normal 3 4 5 2 2 4 2 2" xfId="11897"/>
    <cellStyle name="Normal 3 4 5 2 2 4 2 2 2" xfId="11898"/>
    <cellStyle name="Normal 3 4 5 2 2 4 2 2 2 2" xfId="42040"/>
    <cellStyle name="Normal 3 4 5 2 2 4 2 2 3" xfId="42039"/>
    <cellStyle name="Normal 3 4 5 2 2 4 2 3" xfId="11899"/>
    <cellStyle name="Normal 3 4 5 2 2 4 2 3 2" xfId="42041"/>
    <cellStyle name="Normal 3 4 5 2 2 4 2 4" xfId="42038"/>
    <cellStyle name="Normal 3 4 5 2 2 4 3" xfId="11900"/>
    <cellStyle name="Normal 3 4 5 2 2 4 3 2" xfId="11901"/>
    <cellStyle name="Normal 3 4 5 2 2 4 3 2 2" xfId="11902"/>
    <cellStyle name="Normal 3 4 5 2 2 4 3 2 2 2" xfId="42044"/>
    <cellStyle name="Normal 3 4 5 2 2 4 3 2 3" xfId="42043"/>
    <cellStyle name="Normal 3 4 5 2 2 4 3 3" xfId="11903"/>
    <cellStyle name="Normal 3 4 5 2 2 4 3 3 2" xfId="42045"/>
    <cellStyle name="Normal 3 4 5 2 2 4 3 4" xfId="42042"/>
    <cellStyle name="Normal 3 4 5 2 2 4 4" xfId="11904"/>
    <cellStyle name="Normal 3 4 5 2 2 4 4 2" xfId="11905"/>
    <cellStyle name="Normal 3 4 5 2 2 4 4 2 2" xfId="42047"/>
    <cellStyle name="Normal 3 4 5 2 2 4 4 3" xfId="42046"/>
    <cellStyle name="Normal 3 4 5 2 2 4 5" xfId="11906"/>
    <cellStyle name="Normal 3 4 5 2 2 4 5 2" xfId="42048"/>
    <cellStyle name="Normal 3 4 5 2 2 4 6" xfId="42037"/>
    <cellStyle name="Normal 3 4 5 2 2 5" xfId="11907"/>
    <cellStyle name="Normal 3 4 5 2 2 5 2" xfId="11908"/>
    <cellStyle name="Normal 3 4 5 2 2 5 2 2" xfId="11909"/>
    <cellStyle name="Normal 3 4 5 2 2 5 2 2 2" xfId="42051"/>
    <cellStyle name="Normal 3 4 5 2 2 5 2 3" xfId="42050"/>
    <cellStyle name="Normal 3 4 5 2 2 5 3" xfId="11910"/>
    <cellStyle name="Normal 3 4 5 2 2 5 3 2" xfId="42052"/>
    <cellStyle name="Normal 3 4 5 2 2 5 4" xfId="42049"/>
    <cellStyle name="Normal 3 4 5 2 2 6" xfId="11911"/>
    <cellStyle name="Normal 3 4 5 2 2 6 2" xfId="11912"/>
    <cellStyle name="Normal 3 4 5 2 2 6 2 2" xfId="11913"/>
    <cellStyle name="Normal 3 4 5 2 2 6 2 2 2" xfId="42055"/>
    <cellStyle name="Normal 3 4 5 2 2 6 2 3" xfId="42054"/>
    <cellStyle name="Normal 3 4 5 2 2 6 3" xfId="11914"/>
    <cellStyle name="Normal 3 4 5 2 2 6 3 2" xfId="42056"/>
    <cellStyle name="Normal 3 4 5 2 2 6 4" xfId="42053"/>
    <cellStyle name="Normal 3 4 5 2 2 7" xfId="11915"/>
    <cellStyle name="Normal 3 4 5 2 2 7 2" xfId="11916"/>
    <cellStyle name="Normal 3 4 5 2 2 7 2 2" xfId="11917"/>
    <cellStyle name="Normal 3 4 5 2 2 7 2 2 2" xfId="42059"/>
    <cellStyle name="Normal 3 4 5 2 2 7 2 3" xfId="42058"/>
    <cellStyle name="Normal 3 4 5 2 2 7 3" xfId="11918"/>
    <cellStyle name="Normal 3 4 5 2 2 7 3 2" xfId="42060"/>
    <cellStyle name="Normal 3 4 5 2 2 7 4" xfId="42057"/>
    <cellStyle name="Normal 3 4 5 2 2 8" xfId="11919"/>
    <cellStyle name="Normal 3 4 5 2 2 8 2" xfId="11920"/>
    <cellStyle name="Normal 3 4 5 2 2 8 2 2" xfId="11921"/>
    <cellStyle name="Normal 3 4 5 2 2 8 2 2 2" xfId="42063"/>
    <cellStyle name="Normal 3 4 5 2 2 8 2 3" xfId="42062"/>
    <cellStyle name="Normal 3 4 5 2 2 8 3" xfId="11922"/>
    <cellStyle name="Normal 3 4 5 2 2 8 3 2" xfId="42064"/>
    <cellStyle name="Normal 3 4 5 2 2 8 4" xfId="42061"/>
    <cellStyle name="Normal 3 4 5 2 2 9" xfId="11923"/>
    <cellStyle name="Normal 3 4 5 2 2 9 2" xfId="11924"/>
    <cellStyle name="Normal 3 4 5 2 2 9 2 2" xfId="11925"/>
    <cellStyle name="Normal 3 4 5 2 2 9 2 2 2" xfId="42067"/>
    <cellStyle name="Normal 3 4 5 2 2 9 2 3" xfId="42066"/>
    <cellStyle name="Normal 3 4 5 2 2 9 3" xfId="11926"/>
    <cellStyle name="Normal 3 4 5 2 2 9 3 2" xfId="42068"/>
    <cellStyle name="Normal 3 4 5 2 2 9 4" xfId="42065"/>
    <cellStyle name="Normal 3 4 5 2 3" xfId="11927"/>
    <cellStyle name="Normal 3 4 5 2 3 2" xfId="11928"/>
    <cellStyle name="Normal 3 4 5 2 3 2 2" xfId="11929"/>
    <cellStyle name="Normal 3 4 5 2 3 2 2 2" xfId="11930"/>
    <cellStyle name="Normal 3 4 5 2 3 2 2 2 2" xfId="42072"/>
    <cellStyle name="Normal 3 4 5 2 3 2 2 3" xfId="42071"/>
    <cellStyle name="Normal 3 4 5 2 3 2 3" xfId="11931"/>
    <cellStyle name="Normal 3 4 5 2 3 2 3 2" xfId="42073"/>
    <cellStyle name="Normal 3 4 5 2 3 2 4" xfId="42070"/>
    <cellStyle name="Normal 3 4 5 2 3 3" xfId="11932"/>
    <cellStyle name="Normal 3 4 5 2 3 3 2" xfId="11933"/>
    <cellStyle name="Normal 3 4 5 2 3 3 2 2" xfId="11934"/>
    <cellStyle name="Normal 3 4 5 2 3 3 2 2 2" xfId="42076"/>
    <cellStyle name="Normal 3 4 5 2 3 3 2 3" xfId="42075"/>
    <cellStyle name="Normal 3 4 5 2 3 3 3" xfId="11935"/>
    <cellStyle name="Normal 3 4 5 2 3 3 3 2" xfId="42077"/>
    <cellStyle name="Normal 3 4 5 2 3 3 4" xfId="42074"/>
    <cellStyle name="Normal 3 4 5 2 3 4" xfId="11936"/>
    <cellStyle name="Normal 3 4 5 2 3 4 2" xfId="11937"/>
    <cellStyle name="Normal 3 4 5 2 3 4 2 2" xfId="11938"/>
    <cellStyle name="Normal 3 4 5 2 3 4 2 2 2" xfId="42080"/>
    <cellStyle name="Normal 3 4 5 2 3 4 2 3" xfId="42079"/>
    <cellStyle name="Normal 3 4 5 2 3 4 3" xfId="11939"/>
    <cellStyle name="Normal 3 4 5 2 3 4 3 2" xfId="42081"/>
    <cellStyle name="Normal 3 4 5 2 3 4 4" xfId="42078"/>
    <cellStyle name="Normal 3 4 5 2 3 5" xfId="11940"/>
    <cellStyle name="Normal 3 4 5 2 3 5 2" xfId="11941"/>
    <cellStyle name="Normal 3 4 5 2 3 5 2 2" xfId="42083"/>
    <cellStyle name="Normal 3 4 5 2 3 5 3" xfId="42082"/>
    <cellStyle name="Normal 3 4 5 2 3 6" xfId="11942"/>
    <cellStyle name="Normal 3 4 5 2 3 6 2" xfId="42084"/>
    <cellStyle name="Normal 3 4 5 2 3 7" xfId="42069"/>
    <cellStyle name="Normal 3 4 5 2 4" xfId="11943"/>
    <cellStyle name="Normal 3 4 5 2 4 2" xfId="11944"/>
    <cellStyle name="Normal 3 4 5 2 4 2 2" xfId="11945"/>
    <cellStyle name="Normal 3 4 5 2 4 2 2 2" xfId="11946"/>
    <cellStyle name="Normal 3 4 5 2 4 2 2 2 2" xfId="42088"/>
    <cellStyle name="Normal 3 4 5 2 4 2 2 3" xfId="42087"/>
    <cellStyle name="Normal 3 4 5 2 4 2 3" xfId="11947"/>
    <cellStyle name="Normal 3 4 5 2 4 2 3 2" xfId="42089"/>
    <cellStyle name="Normal 3 4 5 2 4 2 4" xfId="42086"/>
    <cellStyle name="Normal 3 4 5 2 4 3" xfId="11948"/>
    <cellStyle name="Normal 3 4 5 2 4 3 2" xfId="11949"/>
    <cellStyle name="Normal 3 4 5 2 4 3 2 2" xfId="11950"/>
    <cellStyle name="Normal 3 4 5 2 4 3 2 2 2" xfId="42092"/>
    <cellStyle name="Normal 3 4 5 2 4 3 2 3" xfId="42091"/>
    <cellStyle name="Normal 3 4 5 2 4 3 3" xfId="11951"/>
    <cellStyle name="Normal 3 4 5 2 4 3 3 2" xfId="42093"/>
    <cellStyle name="Normal 3 4 5 2 4 3 4" xfId="42090"/>
    <cellStyle name="Normal 3 4 5 2 4 4" xfId="11952"/>
    <cellStyle name="Normal 3 4 5 2 4 4 2" xfId="11953"/>
    <cellStyle name="Normal 3 4 5 2 4 4 2 2" xfId="11954"/>
    <cellStyle name="Normal 3 4 5 2 4 4 2 2 2" xfId="42096"/>
    <cellStyle name="Normal 3 4 5 2 4 4 2 3" xfId="42095"/>
    <cellStyle name="Normal 3 4 5 2 4 4 3" xfId="11955"/>
    <cellStyle name="Normal 3 4 5 2 4 4 3 2" xfId="42097"/>
    <cellStyle name="Normal 3 4 5 2 4 4 4" xfId="42094"/>
    <cellStyle name="Normal 3 4 5 2 4 5" xfId="11956"/>
    <cellStyle name="Normal 3 4 5 2 4 5 2" xfId="11957"/>
    <cellStyle name="Normal 3 4 5 2 4 5 2 2" xfId="42099"/>
    <cellStyle name="Normal 3 4 5 2 4 5 3" xfId="42098"/>
    <cellStyle name="Normal 3 4 5 2 4 6" xfId="11958"/>
    <cellStyle name="Normal 3 4 5 2 4 6 2" xfId="42100"/>
    <cellStyle name="Normal 3 4 5 2 4 7" xfId="42085"/>
    <cellStyle name="Normal 3 4 5 2 5" xfId="11959"/>
    <cellStyle name="Normal 3 4 5 2 5 2" xfId="11960"/>
    <cellStyle name="Normal 3 4 5 2 5 2 2" xfId="11961"/>
    <cellStyle name="Normal 3 4 5 2 5 2 2 2" xfId="11962"/>
    <cellStyle name="Normal 3 4 5 2 5 2 2 2 2" xfId="42104"/>
    <cellStyle name="Normal 3 4 5 2 5 2 2 3" xfId="42103"/>
    <cellStyle name="Normal 3 4 5 2 5 2 3" xfId="11963"/>
    <cellStyle name="Normal 3 4 5 2 5 2 3 2" xfId="42105"/>
    <cellStyle name="Normal 3 4 5 2 5 2 4" xfId="42102"/>
    <cellStyle name="Normal 3 4 5 2 5 3" xfId="11964"/>
    <cellStyle name="Normal 3 4 5 2 5 3 2" xfId="11965"/>
    <cellStyle name="Normal 3 4 5 2 5 3 2 2" xfId="11966"/>
    <cellStyle name="Normal 3 4 5 2 5 3 2 2 2" xfId="42108"/>
    <cellStyle name="Normal 3 4 5 2 5 3 2 3" xfId="42107"/>
    <cellStyle name="Normal 3 4 5 2 5 3 3" xfId="11967"/>
    <cellStyle name="Normal 3 4 5 2 5 3 3 2" xfId="42109"/>
    <cellStyle name="Normal 3 4 5 2 5 3 4" xfId="42106"/>
    <cellStyle name="Normal 3 4 5 2 5 4" xfId="11968"/>
    <cellStyle name="Normal 3 4 5 2 5 4 2" xfId="11969"/>
    <cellStyle name="Normal 3 4 5 2 5 4 2 2" xfId="42111"/>
    <cellStyle name="Normal 3 4 5 2 5 4 3" xfId="42110"/>
    <cellStyle name="Normal 3 4 5 2 5 5" xfId="11970"/>
    <cellStyle name="Normal 3 4 5 2 5 5 2" xfId="42112"/>
    <cellStyle name="Normal 3 4 5 2 5 6" xfId="42101"/>
    <cellStyle name="Normal 3 4 5 2 6" xfId="11971"/>
    <cellStyle name="Normal 3 4 5 2 6 2" xfId="11972"/>
    <cellStyle name="Normal 3 4 5 2 6 2 2" xfId="11973"/>
    <cellStyle name="Normal 3 4 5 2 6 2 2 2" xfId="42115"/>
    <cellStyle name="Normal 3 4 5 2 6 2 3" xfId="42114"/>
    <cellStyle name="Normal 3 4 5 2 6 3" xfId="11974"/>
    <cellStyle name="Normal 3 4 5 2 6 3 2" xfId="42116"/>
    <cellStyle name="Normal 3 4 5 2 6 4" xfId="42113"/>
    <cellStyle name="Normal 3 4 5 2 7" xfId="11975"/>
    <cellStyle name="Normal 3 4 5 2 7 2" xfId="11976"/>
    <cellStyle name="Normal 3 4 5 2 7 2 2" xfId="11977"/>
    <cellStyle name="Normal 3 4 5 2 7 2 2 2" xfId="42119"/>
    <cellStyle name="Normal 3 4 5 2 7 2 3" xfId="42118"/>
    <cellStyle name="Normal 3 4 5 2 7 3" xfId="11978"/>
    <cellStyle name="Normal 3 4 5 2 7 3 2" xfId="42120"/>
    <cellStyle name="Normal 3 4 5 2 7 4" xfId="42117"/>
    <cellStyle name="Normal 3 4 5 2 8" xfId="11979"/>
    <cellStyle name="Normal 3 4 5 2 8 2" xfId="11980"/>
    <cellStyle name="Normal 3 4 5 2 8 2 2" xfId="11981"/>
    <cellStyle name="Normal 3 4 5 2 8 2 2 2" xfId="42123"/>
    <cellStyle name="Normal 3 4 5 2 8 2 3" xfId="42122"/>
    <cellStyle name="Normal 3 4 5 2 8 3" xfId="11982"/>
    <cellStyle name="Normal 3 4 5 2 8 3 2" xfId="42124"/>
    <cellStyle name="Normal 3 4 5 2 8 4" xfId="42121"/>
    <cellStyle name="Normal 3 4 5 2 9" xfId="11983"/>
    <cellStyle name="Normal 3 4 5 2 9 2" xfId="11984"/>
    <cellStyle name="Normal 3 4 5 2 9 2 2" xfId="11985"/>
    <cellStyle name="Normal 3 4 5 2 9 2 2 2" xfId="42127"/>
    <cellStyle name="Normal 3 4 5 2 9 2 3" xfId="42126"/>
    <cellStyle name="Normal 3 4 5 2 9 3" xfId="11986"/>
    <cellStyle name="Normal 3 4 5 2 9 3 2" xfId="42128"/>
    <cellStyle name="Normal 3 4 5 2 9 4" xfId="42125"/>
    <cellStyle name="Normal 3 4 5 3" xfId="11987"/>
    <cellStyle name="Normal 3 4 5 3 10" xfId="11988"/>
    <cellStyle name="Normal 3 4 5 3 10 2" xfId="11989"/>
    <cellStyle name="Normal 3 4 5 3 10 2 2" xfId="42131"/>
    <cellStyle name="Normal 3 4 5 3 10 3" xfId="42130"/>
    <cellStyle name="Normal 3 4 5 3 11" xfId="11990"/>
    <cellStyle name="Normal 3 4 5 3 11 2" xfId="42132"/>
    <cellStyle name="Normal 3 4 5 3 12" xfId="42129"/>
    <cellStyle name="Normal 3 4 5 3 2" xfId="11991"/>
    <cellStyle name="Normal 3 4 5 3 2 2" xfId="11992"/>
    <cellStyle name="Normal 3 4 5 3 2 2 2" xfId="11993"/>
    <cellStyle name="Normal 3 4 5 3 2 2 2 2" xfId="11994"/>
    <cellStyle name="Normal 3 4 5 3 2 2 2 2 2" xfId="42136"/>
    <cellStyle name="Normal 3 4 5 3 2 2 2 3" xfId="42135"/>
    <cellStyle name="Normal 3 4 5 3 2 2 3" xfId="11995"/>
    <cellStyle name="Normal 3 4 5 3 2 2 3 2" xfId="42137"/>
    <cellStyle name="Normal 3 4 5 3 2 2 4" xfId="42134"/>
    <cellStyle name="Normal 3 4 5 3 2 3" xfId="11996"/>
    <cellStyle name="Normal 3 4 5 3 2 3 2" xfId="11997"/>
    <cellStyle name="Normal 3 4 5 3 2 3 2 2" xfId="11998"/>
    <cellStyle name="Normal 3 4 5 3 2 3 2 2 2" xfId="42140"/>
    <cellStyle name="Normal 3 4 5 3 2 3 2 3" xfId="42139"/>
    <cellStyle name="Normal 3 4 5 3 2 3 3" xfId="11999"/>
    <cellStyle name="Normal 3 4 5 3 2 3 3 2" xfId="42141"/>
    <cellStyle name="Normal 3 4 5 3 2 3 4" xfId="42138"/>
    <cellStyle name="Normal 3 4 5 3 2 4" xfId="12000"/>
    <cellStyle name="Normal 3 4 5 3 2 4 2" xfId="12001"/>
    <cellStyle name="Normal 3 4 5 3 2 4 2 2" xfId="12002"/>
    <cellStyle name="Normal 3 4 5 3 2 4 2 2 2" xfId="42144"/>
    <cellStyle name="Normal 3 4 5 3 2 4 2 3" xfId="42143"/>
    <cellStyle name="Normal 3 4 5 3 2 4 3" xfId="12003"/>
    <cellStyle name="Normal 3 4 5 3 2 4 3 2" xfId="42145"/>
    <cellStyle name="Normal 3 4 5 3 2 4 4" xfId="42142"/>
    <cellStyle name="Normal 3 4 5 3 2 5" xfId="12004"/>
    <cellStyle name="Normal 3 4 5 3 2 5 2" xfId="12005"/>
    <cellStyle name="Normal 3 4 5 3 2 5 2 2" xfId="42147"/>
    <cellStyle name="Normal 3 4 5 3 2 5 3" xfId="42146"/>
    <cellStyle name="Normal 3 4 5 3 2 6" xfId="12006"/>
    <cellStyle name="Normal 3 4 5 3 2 6 2" xfId="42148"/>
    <cellStyle name="Normal 3 4 5 3 2 7" xfId="42133"/>
    <cellStyle name="Normal 3 4 5 3 3" xfId="12007"/>
    <cellStyle name="Normal 3 4 5 3 3 2" xfId="12008"/>
    <cellStyle name="Normal 3 4 5 3 3 2 2" xfId="12009"/>
    <cellStyle name="Normal 3 4 5 3 3 2 2 2" xfId="12010"/>
    <cellStyle name="Normal 3 4 5 3 3 2 2 2 2" xfId="42152"/>
    <cellStyle name="Normal 3 4 5 3 3 2 2 3" xfId="42151"/>
    <cellStyle name="Normal 3 4 5 3 3 2 3" xfId="12011"/>
    <cellStyle name="Normal 3 4 5 3 3 2 3 2" xfId="42153"/>
    <cellStyle name="Normal 3 4 5 3 3 2 4" xfId="42150"/>
    <cellStyle name="Normal 3 4 5 3 3 3" xfId="12012"/>
    <cellStyle name="Normal 3 4 5 3 3 3 2" xfId="12013"/>
    <cellStyle name="Normal 3 4 5 3 3 3 2 2" xfId="12014"/>
    <cellStyle name="Normal 3 4 5 3 3 3 2 2 2" xfId="42156"/>
    <cellStyle name="Normal 3 4 5 3 3 3 2 3" xfId="42155"/>
    <cellStyle name="Normal 3 4 5 3 3 3 3" xfId="12015"/>
    <cellStyle name="Normal 3 4 5 3 3 3 3 2" xfId="42157"/>
    <cellStyle name="Normal 3 4 5 3 3 3 4" xfId="42154"/>
    <cellStyle name="Normal 3 4 5 3 3 4" xfId="12016"/>
    <cellStyle name="Normal 3 4 5 3 3 4 2" xfId="12017"/>
    <cellStyle name="Normal 3 4 5 3 3 4 2 2" xfId="12018"/>
    <cellStyle name="Normal 3 4 5 3 3 4 2 2 2" xfId="42160"/>
    <cellStyle name="Normal 3 4 5 3 3 4 2 3" xfId="42159"/>
    <cellStyle name="Normal 3 4 5 3 3 4 3" xfId="12019"/>
    <cellStyle name="Normal 3 4 5 3 3 4 3 2" xfId="42161"/>
    <cellStyle name="Normal 3 4 5 3 3 4 4" xfId="42158"/>
    <cellStyle name="Normal 3 4 5 3 3 5" xfId="12020"/>
    <cellStyle name="Normal 3 4 5 3 3 5 2" xfId="12021"/>
    <cellStyle name="Normal 3 4 5 3 3 5 2 2" xfId="42163"/>
    <cellStyle name="Normal 3 4 5 3 3 5 3" xfId="42162"/>
    <cellStyle name="Normal 3 4 5 3 3 6" xfId="12022"/>
    <cellStyle name="Normal 3 4 5 3 3 6 2" xfId="42164"/>
    <cellStyle name="Normal 3 4 5 3 3 7" xfId="42149"/>
    <cellStyle name="Normal 3 4 5 3 4" xfId="12023"/>
    <cellStyle name="Normal 3 4 5 3 4 2" xfId="12024"/>
    <cellStyle name="Normal 3 4 5 3 4 2 2" xfId="12025"/>
    <cellStyle name="Normal 3 4 5 3 4 2 2 2" xfId="12026"/>
    <cellStyle name="Normal 3 4 5 3 4 2 2 2 2" xfId="42168"/>
    <cellStyle name="Normal 3 4 5 3 4 2 2 3" xfId="42167"/>
    <cellStyle name="Normal 3 4 5 3 4 2 3" xfId="12027"/>
    <cellStyle name="Normal 3 4 5 3 4 2 3 2" xfId="42169"/>
    <cellStyle name="Normal 3 4 5 3 4 2 4" xfId="42166"/>
    <cellStyle name="Normal 3 4 5 3 4 3" xfId="12028"/>
    <cellStyle name="Normal 3 4 5 3 4 3 2" xfId="12029"/>
    <cellStyle name="Normal 3 4 5 3 4 3 2 2" xfId="12030"/>
    <cellStyle name="Normal 3 4 5 3 4 3 2 2 2" xfId="42172"/>
    <cellStyle name="Normal 3 4 5 3 4 3 2 3" xfId="42171"/>
    <cellStyle name="Normal 3 4 5 3 4 3 3" xfId="12031"/>
    <cellStyle name="Normal 3 4 5 3 4 3 3 2" xfId="42173"/>
    <cellStyle name="Normal 3 4 5 3 4 3 4" xfId="42170"/>
    <cellStyle name="Normal 3 4 5 3 4 4" xfId="12032"/>
    <cellStyle name="Normal 3 4 5 3 4 4 2" xfId="12033"/>
    <cellStyle name="Normal 3 4 5 3 4 4 2 2" xfId="42175"/>
    <cellStyle name="Normal 3 4 5 3 4 4 3" xfId="42174"/>
    <cellStyle name="Normal 3 4 5 3 4 5" xfId="12034"/>
    <cellStyle name="Normal 3 4 5 3 4 5 2" xfId="42176"/>
    <cellStyle name="Normal 3 4 5 3 4 6" xfId="42165"/>
    <cellStyle name="Normal 3 4 5 3 5" xfId="12035"/>
    <cellStyle name="Normal 3 4 5 3 5 2" xfId="12036"/>
    <cellStyle name="Normal 3 4 5 3 5 2 2" xfId="12037"/>
    <cellStyle name="Normal 3 4 5 3 5 2 2 2" xfId="42179"/>
    <cellStyle name="Normal 3 4 5 3 5 2 3" xfId="42178"/>
    <cellStyle name="Normal 3 4 5 3 5 3" xfId="12038"/>
    <cellStyle name="Normal 3 4 5 3 5 3 2" xfId="42180"/>
    <cellStyle name="Normal 3 4 5 3 5 4" xfId="42177"/>
    <cellStyle name="Normal 3 4 5 3 6" xfId="12039"/>
    <cellStyle name="Normal 3 4 5 3 6 2" xfId="12040"/>
    <cellStyle name="Normal 3 4 5 3 6 2 2" xfId="12041"/>
    <cellStyle name="Normal 3 4 5 3 6 2 2 2" xfId="42183"/>
    <cellStyle name="Normal 3 4 5 3 6 2 3" xfId="42182"/>
    <cellStyle name="Normal 3 4 5 3 6 3" xfId="12042"/>
    <cellStyle name="Normal 3 4 5 3 6 3 2" xfId="42184"/>
    <cellStyle name="Normal 3 4 5 3 6 4" xfId="42181"/>
    <cellStyle name="Normal 3 4 5 3 7" xfId="12043"/>
    <cellStyle name="Normal 3 4 5 3 7 2" xfId="12044"/>
    <cellStyle name="Normal 3 4 5 3 7 2 2" xfId="12045"/>
    <cellStyle name="Normal 3 4 5 3 7 2 2 2" xfId="42187"/>
    <cellStyle name="Normal 3 4 5 3 7 2 3" xfId="42186"/>
    <cellStyle name="Normal 3 4 5 3 7 3" xfId="12046"/>
    <cellStyle name="Normal 3 4 5 3 7 3 2" xfId="42188"/>
    <cellStyle name="Normal 3 4 5 3 7 4" xfId="42185"/>
    <cellStyle name="Normal 3 4 5 3 8" xfId="12047"/>
    <cellStyle name="Normal 3 4 5 3 8 2" xfId="12048"/>
    <cellStyle name="Normal 3 4 5 3 8 2 2" xfId="12049"/>
    <cellStyle name="Normal 3 4 5 3 8 2 2 2" xfId="42191"/>
    <cellStyle name="Normal 3 4 5 3 8 2 3" xfId="42190"/>
    <cellStyle name="Normal 3 4 5 3 8 3" xfId="12050"/>
    <cellStyle name="Normal 3 4 5 3 8 3 2" xfId="42192"/>
    <cellStyle name="Normal 3 4 5 3 8 4" xfId="42189"/>
    <cellStyle name="Normal 3 4 5 3 9" xfId="12051"/>
    <cellStyle name="Normal 3 4 5 3 9 2" xfId="12052"/>
    <cellStyle name="Normal 3 4 5 3 9 2 2" xfId="12053"/>
    <cellStyle name="Normal 3 4 5 3 9 2 2 2" xfId="42195"/>
    <cellStyle name="Normal 3 4 5 3 9 2 3" xfId="42194"/>
    <cellStyle name="Normal 3 4 5 3 9 3" xfId="12054"/>
    <cellStyle name="Normal 3 4 5 3 9 3 2" xfId="42196"/>
    <cellStyle name="Normal 3 4 5 3 9 4" xfId="42193"/>
    <cellStyle name="Normal 3 4 5 4" xfId="12055"/>
    <cellStyle name="Normal 3 4 5 4 2" xfId="12056"/>
    <cellStyle name="Normal 3 4 5 4 2 2" xfId="12057"/>
    <cellStyle name="Normal 3 4 5 4 2 2 2" xfId="12058"/>
    <cellStyle name="Normal 3 4 5 4 2 2 2 2" xfId="42200"/>
    <cellStyle name="Normal 3 4 5 4 2 2 3" xfId="42199"/>
    <cellStyle name="Normal 3 4 5 4 2 3" xfId="12059"/>
    <cellStyle name="Normal 3 4 5 4 2 3 2" xfId="42201"/>
    <cellStyle name="Normal 3 4 5 4 2 4" xfId="42198"/>
    <cellStyle name="Normal 3 4 5 4 3" xfId="12060"/>
    <cellStyle name="Normal 3 4 5 4 3 2" xfId="12061"/>
    <cellStyle name="Normal 3 4 5 4 3 2 2" xfId="12062"/>
    <cellStyle name="Normal 3 4 5 4 3 2 2 2" xfId="42204"/>
    <cellStyle name="Normal 3 4 5 4 3 2 3" xfId="42203"/>
    <cellStyle name="Normal 3 4 5 4 3 3" xfId="12063"/>
    <cellStyle name="Normal 3 4 5 4 3 3 2" xfId="42205"/>
    <cellStyle name="Normal 3 4 5 4 3 4" xfId="42202"/>
    <cellStyle name="Normal 3 4 5 4 4" xfId="12064"/>
    <cellStyle name="Normal 3 4 5 4 4 2" xfId="12065"/>
    <cellStyle name="Normal 3 4 5 4 4 2 2" xfId="12066"/>
    <cellStyle name="Normal 3 4 5 4 4 2 2 2" xfId="42208"/>
    <cellStyle name="Normal 3 4 5 4 4 2 3" xfId="42207"/>
    <cellStyle name="Normal 3 4 5 4 4 3" xfId="12067"/>
    <cellStyle name="Normal 3 4 5 4 4 3 2" xfId="42209"/>
    <cellStyle name="Normal 3 4 5 4 4 4" xfId="42206"/>
    <cellStyle name="Normal 3 4 5 4 5" xfId="12068"/>
    <cellStyle name="Normal 3 4 5 4 5 2" xfId="12069"/>
    <cellStyle name="Normal 3 4 5 4 5 2 2" xfId="42211"/>
    <cellStyle name="Normal 3 4 5 4 5 3" xfId="42210"/>
    <cellStyle name="Normal 3 4 5 4 6" xfId="12070"/>
    <cellStyle name="Normal 3 4 5 4 6 2" xfId="42212"/>
    <cellStyle name="Normal 3 4 5 4 7" xfId="42197"/>
    <cellStyle name="Normal 3 4 5 5" xfId="12071"/>
    <cellStyle name="Normal 3 4 5 5 2" xfId="12072"/>
    <cellStyle name="Normal 3 4 5 5 2 2" xfId="12073"/>
    <cellStyle name="Normal 3 4 5 5 2 2 2" xfId="12074"/>
    <cellStyle name="Normal 3 4 5 5 2 2 2 2" xfId="42216"/>
    <cellStyle name="Normal 3 4 5 5 2 2 3" xfId="42215"/>
    <cellStyle name="Normal 3 4 5 5 2 3" xfId="12075"/>
    <cellStyle name="Normal 3 4 5 5 2 3 2" xfId="42217"/>
    <cellStyle name="Normal 3 4 5 5 2 4" xfId="42214"/>
    <cellStyle name="Normal 3 4 5 5 3" xfId="12076"/>
    <cellStyle name="Normal 3 4 5 5 3 2" xfId="12077"/>
    <cellStyle name="Normal 3 4 5 5 3 2 2" xfId="12078"/>
    <cellStyle name="Normal 3 4 5 5 3 2 2 2" xfId="42220"/>
    <cellStyle name="Normal 3 4 5 5 3 2 3" xfId="42219"/>
    <cellStyle name="Normal 3 4 5 5 3 3" xfId="12079"/>
    <cellStyle name="Normal 3 4 5 5 3 3 2" xfId="42221"/>
    <cellStyle name="Normal 3 4 5 5 3 4" xfId="42218"/>
    <cellStyle name="Normal 3 4 5 5 4" xfId="12080"/>
    <cellStyle name="Normal 3 4 5 5 4 2" xfId="12081"/>
    <cellStyle name="Normal 3 4 5 5 4 2 2" xfId="12082"/>
    <cellStyle name="Normal 3 4 5 5 4 2 2 2" xfId="42224"/>
    <cellStyle name="Normal 3 4 5 5 4 2 3" xfId="42223"/>
    <cellStyle name="Normal 3 4 5 5 4 3" xfId="12083"/>
    <cellStyle name="Normal 3 4 5 5 4 3 2" xfId="42225"/>
    <cellStyle name="Normal 3 4 5 5 4 4" xfId="42222"/>
    <cellStyle name="Normal 3 4 5 5 5" xfId="12084"/>
    <cellStyle name="Normal 3 4 5 5 5 2" xfId="12085"/>
    <cellStyle name="Normal 3 4 5 5 5 2 2" xfId="42227"/>
    <cellStyle name="Normal 3 4 5 5 5 3" xfId="42226"/>
    <cellStyle name="Normal 3 4 5 5 6" xfId="12086"/>
    <cellStyle name="Normal 3 4 5 5 6 2" xfId="42228"/>
    <cellStyle name="Normal 3 4 5 5 7" xfId="42213"/>
    <cellStyle name="Normal 3 4 5 6" xfId="12087"/>
    <cellStyle name="Normal 3 4 5 6 2" xfId="12088"/>
    <cellStyle name="Normal 3 4 5 6 2 2" xfId="12089"/>
    <cellStyle name="Normal 3 4 5 6 2 2 2" xfId="12090"/>
    <cellStyle name="Normal 3 4 5 6 2 2 2 2" xfId="42232"/>
    <cellStyle name="Normal 3 4 5 6 2 2 3" xfId="42231"/>
    <cellStyle name="Normal 3 4 5 6 2 3" xfId="12091"/>
    <cellStyle name="Normal 3 4 5 6 2 3 2" xfId="42233"/>
    <cellStyle name="Normal 3 4 5 6 2 4" xfId="42230"/>
    <cellStyle name="Normal 3 4 5 6 3" xfId="12092"/>
    <cellStyle name="Normal 3 4 5 6 3 2" xfId="12093"/>
    <cellStyle name="Normal 3 4 5 6 3 2 2" xfId="12094"/>
    <cellStyle name="Normal 3 4 5 6 3 2 2 2" xfId="42236"/>
    <cellStyle name="Normal 3 4 5 6 3 2 3" xfId="42235"/>
    <cellStyle name="Normal 3 4 5 6 3 3" xfId="12095"/>
    <cellStyle name="Normal 3 4 5 6 3 3 2" xfId="42237"/>
    <cellStyle name="Normal 3 4 5 6 3 4" xfId="42234"/>
    <cellStyle name="Normal 3 4 5 6 4" xfId="12096"/>
    <cellStyle name="Normal 3 4 5 6 4 2" xfId="12097"/>
    <cellStyle name="Normal 3 4 5 6 4 2 2" xfId="42239"/>
    <cellStyle name="Normal 3 4 5 6 4 3" xfId="42238"/>
    <cellStyle name="Normal 3 4 5 6 5" xfId="12098"/>
    <cellStyle name="Normal 3 4 5 6 5 2" xfId="42240"/>
    <cellStyle name="Normal 3 4 5 6 6" xfId="42229"/>
    <cellStyle name="Normal 3 4 5 7" xfId="12099"/>
    <cellStyle name="Normal 3 4 5 7 2" xfId="12100"/>
    <cellStyle name="Normal 3 4 5 7 2 2" xfId="12101"/>
    <cellStyle name="Normal 3 4 5 7 2 2 2" xfId="42243"/>
    <cellStyle name="Normal 3 4 5 7 2 3" xfId="42242"/>
    <cellStyle name="Normal 3 4 5 7 3" xfId="12102"/>
    <cellStyle name="Normal 3 4 5 7 3 2" xfId="42244"/>
    <cellStyle name="Normal 3 4 5 7 4" xfId="42241"/>
    <cellStyle name="Normal 3 4 5 8" xfId="12103"/>
    <cellStyle name="Normal 3 4 5 8 2" xfId="12104"/>
    <cellStyle name="Normal 3 4 5 8 2 2" xfId="12105"/>
    <cellStyle name="Normal 3 4 5 8 2 2 2" xfId="42247"/>
    <cellStyle name="Normal 3 4 5 8 2 3" xfId="42246"/>
    <cellStyle name="Normal 3 4 5 8 3" xfId="12106"/>
    <cellStyle name="Normal 3 4 5 8 3 2" xfId="42248"/>
    <cellStyle name="Normal 3 4 5 8 4" xfId="42245"/>
    <cellStyle name="Normal 3 4 5 9" xfId="12107"/>
    <cellStyle name="Normal 3 4 5 9 2" xfId="12108"/>
    <cellStyle name="Normal 3 4 5 9 2 2" xfId="12109"/>
    <cellStyle name="Normal 3 4 5 9 2 2 2" xfId="42251"/>
    <cellStyle name="Normal 3 4 5 9 2 3" xfId="42250"/>
    <cellStyle name="Normal 3 4 5 9 3" xfId="12110"/>
    <cellStyle name="Normal 3 4 5 9 3 2" xfId="42252"/>
    <cellStyle name="Normal 3 4 5 9 4" xfId="42249"/>
    <cellStyle name="Normal 3 4 6" xfId="12111"/>
    <cellStyle name="Normal 3 4 6 10" xfId="12112"/>
    <cellStyle name="Normal 3 4 6 10 2" xfId="12113"/>
    <cellStyle name="Normal 3 4 6 10 2 2" xfId="12114"/>
    <cellStyle name="Normal 3 4 6 10 2 2 2" xfId="42256"/>
    <cellStyle name="Normal 3 4 6 10 2 3" xfId="42255"/>
    <cellStyle name="Normal 3 4 6 10 3" xfId="12115"/>
    <cellStyle name="Normal 3 4 6 10 3 2" xfId="42257"/>
    <cellStyle name="Normal 3 4 6 10 4" xfId="42254"/>
    <cellStyle name="Normal 3 4 6 11" xfId="12116"/>
    <cellStyle name="Normal 3 4 6 11 2" xfId="12117"/>
    <cellStyle name="Normal 3 4 6 11 2 2" xfId="42259"/>
    <cellStyle name="Normal 3 4 6 11 3" xfId="42258"/>
    <cellStyle name="Normal 3 4 6 12" xfId="12118"/>
    <cellStyle name="Normal 3 4 6 12 2" xfId="42260"/>
    <cellStyle name="Normal 3 4 6 13" xfId="12119"/>
    <cellStyle name="Normal 3 4 6 13 2" xfId="42261"/>
    <cellStyle name="Normal 3 4 6 14" xfId="42253"/>
    <cellStyle name="Normal 3 4 6 2" xfId="12120"/>
    <cellStyle name="Normal 3 4 6 2 10" xfId="12121"/>
    <cellStyle name="Normal 3 4 6 2 10 2" xfId="12122"/>
    <cellStyle name="Normal 3 4 6 2 10 2 2" xfId="42264"/>
    <cellStyle name="Normal 3 4 6 2 10 3" xfId="42263"/>
    <cellStyle name="Normal 3 4 6 2 11" xfId="12123"/>
    <cellStyle name="Normal 3 4 6 2 11 2" xfId="42265"/>
    <cellStyle name="Normal 3 4 6 2 12" xfId="42262"/>
    <cellStyle name="Normal 3 4 6 2 2" xfId="12124"/>
    <cellStyle name="Normal 3 4 6 2 2 2" xfId="12125"/>
    <cellStyle name="Normal 3 4 6 2 2 2 2" xfId="12126"/>
    <cellStyle name="Normal 3 4 6 2 2 2 2 2" xfId="12127"/>
    <cellStyle name="Normal 3 4 6 2 2 2 2 2 2" xfId="42269"/>
    <cellStyle name="Normal 3 4 6 2 2 2 2 3" xfId="42268"/>
    <cellStyle name="Normal 3 4 6 2 2 2 3" xfId="12128"/>
    <cellStyle name="Normal 3 4 6 2 2 2 3 2" xfId="42270"/>
    <cellStyle name="Normal 3 4 6 2 2 2 4" xfId="42267"/>
    <cellStyle name="Normal 3 4 6 2 2 3" xfId="12129"/>
    <cellStyle name="Normal 3 4 6 2 2 3 2" xfId="12130"/>
    <cellStyle name="Normal 3 4 6 2 2 3 2 2" xfId="12131"/>
    <cellStyle name="Normal 3 4 6 2 2 3 2 2 2" xfId="42273"/>
    <cellStyle name="Normal 3 4 6 2 2 3 2 3" xfId="42272"/>
    <cellStyle name="Normal 3 4 6 2 2 3 3" xfId="12132"/>
    <cellStyle name="Normal 3 4 6 2 2 3 3 2" xfId="42274"/>
    <cellStyle name="Normal 3 4 6 2 2 3 4" xfId="42271"/>
    <cellStyle name="Normal 3 4 6 2 2 4" xfId="12133"/>
    <cellStyle name="Normal 3 4 6 2 2 4 2" xfId="12134"/>
    <cellStyle name="Normal 3 4 6 2 2 4 2 2" xfId="12135"/>
    <cellStyle name="Normal 3 4 6 2 2 4 2 2 2" xfId="42277"/>
    <cellStyle name="Normal 3 4 6 2 2 4 2 3" xfId="42276"/>
    <cellStyle name="Normal 3 4 6 2 2 4 3" xfId="12136"/>
    <cellStyle name="Normal 3 4 6 2 2 4 3 2" xfId="42278"/>
    <cellStyle name="Normal 3 4 6 2 2 4 4" xfId="42275"/>
    <cellStyle name="Normal 3 4 6 2 2 5" xfId="12137"/>
    <cellStyle name="Normal 3 4 6 2 2 5 2" xfId="12138"/>
    <cellStyle name="Normal 3 4 6 2 2 5 2 2" xfId="42280"/>
    <cellStyle name="Normal 3 4 6 2 2 5 3" xfId="42279"/>
    <cellStyle name="Normal 3 4 6 2 2 6" xfId="12139"/>
    <cellStyle name="Normal 3 4 6 2 2 6 2" xfId="42281"/>
    <cellStyle name="Normal 3 4 6 2 2 7" xfId="42266"/>
    <cellStyle name="Normal 3 4 6 2 3" xfId="12140"/>
    <cellStyle name="Normal 3 4 6 2 3 2" xfId="12141"/>
    <cellStyle name="Normal 3 4 6 2 3 2 2" xfId="12142"/>
    <cellStyle name="Normal 3 4 6 2 3 2 2 2" xfId="12143"/>
    <cellStyle name="Normal 3 4 6 2 3 2 2 2 2" xfId="42285"/>
    <cellStyle name="Normal 3 4 6 2 3 2 2 3" xfId="42284"/>
    <cellStyle name="Normal 3 4 6 2 3 2 3" xfId="12144"/>
    <cellStyle name="Normal 3 4 6 2 3 2 3 2" xfId="42286"/>
    <cellStyle name="Normal 3 4 6 2 3 2 4" xfId="42283"/>
    <cellStyle name="Normal 3 4 6 2 3 3" xfId="12145"/>
    <cellStyle name="Normal 3 4 6 2 3 3 2" xfId="12146"/>
    <cellStyle name="Normal 3 4 6 2 3 3 2 2" xfId="12147"/>
    <cellStyle name="Normal 3 4 6 2 3 3 2 2 2" xfId="42289"/>
    <cellStyle name="Normal 3 4 6 2 3 3 2 3" xfId="42288"/>
    <cellStyle name="Normal 3 4 6 2 3 3 3" xfId="12148"/>
    <cellStyle name="Normal 3 4 6 2 3 3 3 2" xfId="42290"/>
    <cellStyle name="Normal 3 4 6 2 3 3 4" xfId="42287"/>
    <cellStyle name="Normal 3 4 6 2 3 4" xfId="12149"/>
    <cellStyle name="Normal 3 4 6 2 3 4 2" xfId="12150"/>
    <cellStyle name="Normal 3 4 6 2 3 4 2 2" xfId="12151"/>
    <cellStyle name="Normal 3 4 6 2 3 4 2 2 2" xfId="42293"/>
    <cellStyle name="Normal 3 4 6 2 3 4 2 3" xfId="42292"/>
    <cellStyle name="Normal 3 4 6 2 3 4 3" xfId="12152"/>
    <cellStyle name="Normal 3 4 6 2 3 4 3 2" xfId="42294"/>
    <cellStyle name="Normal 3 4 6 2 3 4 4" xfId="42291"/>
    <cellStyle name="Normal 3 4 6 2 3 5" xfId="12153"/>
    <cellStyle name="Normal 3 4 6 2 3 5 2" xfId="12154"/>
    <cellStyle name="Normal 3 4 6 2 3 5 2 2" xfId="42296"/>
    <cellStyle name="Normal 3 4 6 2 3 5 3" xfId="42295"/>
    <cellStyle name="Normal 3 4 6 2 3 6" xfId="12155"/>
    <cellStyle name="Normal 3 4 6 2 3 6 2" xfId="42297"/>
    <cellStyle name="Normal 3 4 6 2 3 7" xfId="42282"/>
    <cellStyle name="Normal 3 4 6 2 4" xfId="12156"/>
    <cellStyle name="Normal 3 4 6 2 4 2" xfId="12157"/>
    <cellStyle name="Normal 3 4 6 2 4 2 2" xfId="12158"/>
    <cellStyle name="Normal 3 4 6 2 4 2 2 2" xfId="12159"/>
    <cellStyle name="Normal 3 4 6 2 4 2 2 2 2" xfId="42301"/>
    <cellStyle name="Normal 3 4 6 2 4 2 2 3" xfId="42300"/>
    <cellStyle name="Normal 3 4 6 2 4 2 3" xfId="12160"/>
    <cellStyle name="Normal 3 4 6 2 4 2 3 2" xfId="42302"/>
    <cellStyle name="Normal 3 4 6 2 4 2 4" xfId="42299"/>
    <cellStyle name="Normal 3 4 6 2 4 3" xfId="12161"/>
    <cellStyle name="Normal 3 4 6 2 4 3 2" xfId="12162"/>
    <cellStyle name="Normal 3 4 6 2 4 3 2 2" xfId="12163"/>
    <cellStyle name="Normal 3 4 6 2 4 3 2 2 2" xfId="42305"/>
    <cellStyle name="Normal 3 4 6 2 4 3 2 3" xfId="42304"/>
    <cellStyle name="Normal 3 4 6 2 4 3 3" xfId="12164"/>
    <cellStyle name="Normal 3 4 6 2 4 3 3 2" xfId="42306"/>
    <cellStyle name="Normal 3 4 6 2 4 3 4" xfId="42303"/>
    <cellStyle name="Normal 3 4 6 2 4 4" xfId="12165"/>
    <cellStyle name="Normal 3 4 6 2 4 4 2" xfId="12166"/>
    <cellStyle name="Normal 3 4 6 2 4 4 2 2" xfId="42308"/>
    <cellStyle name="Normal 3 4 6 2 4 4 3" xfId="42307"/>
    <cellStyle name="Normal 3 4 6 2 4 5" xfId="12167"/>
    <cellStyle name="Normal 3 4 6 2 4 5 2" xfId="42309"/>
    <cellStyle name="Normal 3 4 6 2 4 6" xfId="42298"/>
    <cellStyle name="Normal 3 4 6 2 5" xfId="12168"/>
    <cellStyle name="Normal 3 4 6 2 5 2" xfId="12169"/>
    <cellStyle name="Normal 3 4 6 2 5 2 2" xfId="12170"/>
    <cellStyle name="Normal 3 4 6 2 5 2 2 2" xfId="42312"/>
    <cellStyle name="Normal 3 4 6 2 5 2 3" xfId="42311"/>
    <cellStyle name="Normal 3 4 6 2 5 3" xfId="12171"/>
    <cellStyle name="Normal 3 4 6 2 5 3 2" xfId="42313"/>
    <cellStyle name="Normal 3 4 6 2 5 4" xfId="42310"/>
    <cellStyle name="Normal 3 4 6 2 6" xfId="12172"/>
    <cellStyle name="Normal 3 4 6 2 6 2" xfId="12173"/>
    <cellStyle name="Normal 3 4 6 2 6 2 2" xfId="12174"/>
    <cellStyle name="Normal 3 4 6 2 6 2 2 2" xfId="42316"/>
    <cellStyle name="Normal 3 4 6 2 6 2 3" xfId="42315"/>
    <cellStyle name="Normal 3 4 6 2 6 3" xfId="12175"/>
    <cellStyle name="Normal 3 4 6 2 6 3 2" xfId="42317"/>
    <cellStyle name="Normal 3 4 6 2 6 4" xfId="42314"/>
    <cellStyle name="Normal 3 4 6 2 7" xfId="12176"/>
    <cellStyle name="Normal 3 4 6 2 7 2" xfId="12177"/>
    <cellStyle name="Normal 3 4 6 2 7 2 2" xfId="12178"/>
    <cellStyle name="Normal 3 4 6 2 7 2 2 2" xfId="42320"/>
    <cellStyle name="Normal 3 4 6 2 7 2 3" xfId="42319"/>
    <cellStyle name="Normal 3 4 6 2 7 3" xfId="12179"/>
    <cellStyle name="Normal 3 4 6 2 7 3 2" xfId="42321"/>
    <cellStyle name="Normal 3 4 6 2 7 4" xfId="42318"/>
    <cellStyle name="Normal 3 4 6 2 8" xfId="12180"/>
    <cellStyle name="Normal 3 4 6 2 8 2" xfId="12181"/>
    <cellStyle name="Normal 3 4 6 2 8 2 2" xfId="12182"/>
    <cellStyle name="Normal 3 4 6 2 8 2 2 2" xfId="42324"/>
    <cellStyle name="Normal 3 4 6 2 8 2 3" xfId="42323"/>
    <cellStyle name="Normal 3 4 6 2 8 3" xfId="12183"/>
    <cellStyle name="Normal 3 4 6 2 8 3 2" xfId="42325"/>
    <cellStyle name="Normal 3 4 6 2 8 4" xfId="42322"/>
    <cellStyle name="Normal 3 4 6 2 9" xfId="12184"/>
    <cellStyle name="Normal 3 4 6 2 9 2" xfId="12185"/>
    <cellStyle name="Normal 3 4 6 2 9 2 2" xfId="12186"/>
    <cellStyle name="Normal 3 4 6 2 9 2 2 2" xfId="42328"/>
    <cellStyle name="Normal 3 4 6 2 9 2 3" xfId="42327"/>
    <cellStyle name="Normal 3 4 6 2 9 3" xfId="12187"/>
    <cellStyle name="Normal 3 4 6 2 9 3 2" xfId="42329"/>
    <cellStyle name="Normal 3 4 6 2 9 4" xfId="42326"/>
    <cellStyle name="Normal 3 4 6 3" xfId="12188"/>
    <cellStyle name="Normal 3 4 6 3 2" xfId="12189"/>
    <cellStyle name="Normal 3 4 6 3 2 2" xfId="12190"/>
    <cellStyle name="Normal 3 4 6 3 2 2 2" xfId="12191"/>
    <cellStyle name="Normal 3 4 6 3 2 2 2 2" xfId="42333"/>
    <cellStyle name="Normal 3 4 6 3 2 2 3" xfId="42332"/>
    <cellStyle name="Normal 3 4 6 3 2 3" xfId="12192"/>
    <cellStyle name="Normal 3 4 6 3 2 3 2" xfId="42334"/>
    <cellStyle name="Normal 3 4 6 3 2 4" xfId="42331"/>
    <cellStyle name="Normal 3 4 6 3 3" xfId="12193"/>
    <cellStyle name="Normal 3 4 6 3 3 2" xfId="12194"/>
    <cellStyle name="Normal 3 4 6 3 3 2 2" xfId="12195"/>
    <cellStyle name="Normal 3 4 6 3 3 2 2 2" xfId="42337"/>
    <cellStyle name="Normal 3 4 6 3 3 2 3" xfId="42336"/>
    <cellStyle name="Normal 3 4 6 3 3 3" xfId="12196"/>
    <cellStyle name="Normal 3 4 6 3 3 3 2" xfId="42338"/>
    <cellStyle name="Normal 3 4 6 3 3 4" xfId="42335"/>
    <cellStyle name="Normal 3 4 6 3 4" xfId="12197"/>
    <cellStyle name="Normal 3 4 6 3 4 2" xfId="12198"/>
    <cellStyle name="Normal 3 4 6 3 4 2 2" xfId="12199"/>
    <cellStyle name="Normal 3 4 6 3 4 2 2 2" xfId="42341"/>
    <cellStyle name="Normal 3 4 6 3 4 2 3" xfId="42340"/>
    <cellStyle name="Normal 3 4 6 3 4 3" xfId="12200"/>
    <cellStyle name="Normal 3 4 6 3 4 3 2" xfId="42342"/>
    <cellStyle name="Normal 3 4 6 3 4 4" xfId="42339"/>
    <cellStyle name="Normal 3 4 6 3 5" xfId="12201"/>
    <cellStyle name="Normal 3 4 6 3 5 2" xfId="12202"/>
    <cellStyle name="Normal 3 4 6 3 5 2 2" xfId="42344"/>
    <cellStyle name="Normal 3 4 6 3 5 3" xfId="42343"/>
    <cellStyle name="Normal 3 4 6 3 6" xfId="12203"/>
    <cellStyle name="Normal 3 4 6 3 6 2" xfId="42345"/>
    <cellStyle name="Normal 3 4 6 3 7" xfId="42330"/>
    <cellStyle name="Normal 3 4 6 4" xfId="12204"/>
    <cellStyle name="Normal 3 4 6 4 2" xfId="12205"/>
    <cellStyle name="Normal 3 4 6 4 2 2" xfId="12206"/>
    <cellStyle name="Normal 3 4 6 4 2 2 2" xfId="12207"/>
    <cellStyle name="Normal 3 4 6 4 2 2 2 2" xfId="42349"/>
    <cellStyle name="Normal 3 4 6 4 2 2 3" xfId="42348"/>
    <cellStyle name="Normal 3 4 6 4 2 3" xfId="12208"/>
    <cellStyle name="Normal 3 4 6 4 2 3 2" xfId="42350"/>
    <cellStyle name="Normal 3 4 6 4 2 4" xfId="42347"/>
    <cellStyle name="Normal 3 4 6 4 3" xfId="12209"/>
    <cellStyle name="Normal 3 4 6 4 3 2" xfId="12210"/>
    <cellStyle name="Normal 3 4 6 4 3 2 2" xfId="12211"/>
    <cellStyle name="Normal 3 4 6 4 3 2 2 2" xfId="42353"/>
    <cellStyle name="Normal 3 4 6 4 3 2 3" xfId="42352"/>
    <cellStyle name="Normal 3 4 6 4 3 3" xfId="12212"/>
    <cellStyle name="Normal 3 4 6 4 3 3 2" xfId="42354"/>
    <cellStyle name="Normal 3 4 6 4 3 4" xfId="42351"/>
    <cellStyle name="Normal 3 4 6 4 4" xfId="12213"/>
    <cellStyle name="Normal 3 4 6 4 4 2" xfId="12214"/>
    <cellStyle name="Normal 3 4 6 4 4 2 2" xfId="12215"/>
    <cellStyle name="Normal 3 4 6 4 4 2 2 2" xfId="42357"/>
    <cellStyle name="Normal 3 4 6 4 4 2 3" xfId="42356"/>
    <cellStyle name="Normal 3 4 6 4 4 3" xfId="12216"/>
    <cellStyle name="Normal 3 4 6 4 4 3 2" xfId="42358"/>
    <cellStyle name="Normal 3 4 6 4 4 4" xfId="42355"/>
    <cellStyle name="Normal 3 4 6 4 5" xfId="12217"/>
    <cellStyle name="Normal 3 4 6 4 5 2" xfId="12218"/>
    <cellStyle name="Normal 3 4 6 4 5 2 2" xfId="42360"/>
    <cellStyle name="Normal 3 4 6 4 5 3" xfId="42359"/>
    <cellStyle name="Normal 3 4 6 4 6" xfId="12219"/>
    <cellStyle name="Normal 3 4 6 4 6 2" xfId="42361"/>
    <cellStyle name="Normal 3 4 6 4 7" xfId="42346"/>
    <cellStyle name="Normal 3 4 6 5" xfId="12220"/>
    <cellStyle name="Normal 3 4 6 5 2" xfId="12221"/>
    <cellStyle name="Normal 3 4 6 5 2 2" xfId="12222"/>
    <cellStyle name="Normal 3 4 6 5 2 2 2" xfId="12223"/>
    <cellStyle name="Normal 3 4 6 5 2 2 2 2" xfId="42365"/>
    <cellStyle name="Normal 3 4 6 5 2 2 3" xfId="42364"/>
    <cellStyle name="Normal 3 4 6 5 2 3" xfId="12224"/>
    <cellStyle name="Normal 3 4 6 5 2 3 2" xfId="42366"/>
    <cellStyle name="Normal 3 4 6 5 2 4" xfId="42363"/>
    <cellStyle name="Normal 3 4 6 5 3" xfId="12225"/>
    <cellStyle name="Normal 3 4 6 5 3 2" xfId="12226"/>
    <cellStyle name="Normal 3 4 6 5 3 2 2" xfId="12227"/>
    <cellStyle name="Normal 3 4 6 5 3 2 2 2" xfId="42369"/>
    <cellStyle name="Normal 3 4 6 5 3 2 3" xfId="42368"/>
    <cellStyle name="Normal 3 4 6 5 3 3" xfId="12228"/>
    <cellStyle name="Normal 3 4 6 5 3 3 2" xfId="42370"/>
    <cellStyle name="Normal 3 4 6 5 3 4" xfId="42367"/>
    <cellStyle name="Normal 3 4 6 5 4" xfId="12229"/>
    <cellStyle name="Normal 3 4 6 5 4 2" xfId="12230"/>
    <cellStyle name="Normal 3 4 6 5 4 2 2" xfId="42372"/>
    <cellStyle name="Normal 3 4 6 5 4 3" xfId="42371"/>
    <cellStyle name="Normal 3 4 6 5 5" xfId="12231"/>
    <cellStyle name="Normal 3 4 6 5 5 2" xfId="42373"/>
    <cellStyle name="Normal 3 4 6 5 6" xfId="42362"/>
    <cellStyle name="Normal 3 4 6 6" xfId="12232"/>
    <cellStyle name="Normal 3 4 6 6 2" xfId="12233"/>
    <cellStyle name="Normal 3 4 6 6 2 2" xfId="12234"/>
    <cellStyle name="Normal 3 4 6 6 2 2 2" xfId="42376"/>
    <cellStyle name="Normal 3 4 6 6 2 3" xfId="42375"/>
    <cellStyle name="Normal 3 4 6 6 3" xfId="12235"/>
    <cellStyle name="Normal 3 4 6 6 3 2" xfId="42377"/>
    <cellStyle name="Normal 3 4 6 6 4" xfId="42374"/>
    <cellStyle name="Normal 3 4 6 7" xfId="12236"/>
    <cellStyle name="Normal 3 4 6 7 2" xfId="12237"/>
    <cellStyle name="Normal 3 4 6 7 2 2" xfId="12238"/>
    <cellStyle name="Normal 3 4 6 7 2 2 2" xfId="42380"/>
    <cellStyle name="Normal 3 4 6 7 2 3" xfId="42379"/>
    <cellStyle name="Normal 3 4 6 7 3" xfId="12239"/>
    <cellStyle name="Normal 3 4 6 7 3 2" xfId="42381"/>
    <cellStyle name="Normal 3 4 6 7 4" xfId="42378"/>
    <cellStyle name="Normal 3 4 6 8" xfId="12240"/>
    <cellStyle name="Normal 3 4 6 8 2" xfId="12241"/>
    <cellStyle name="Normal 3 4 6 8 2 2" xfId="12242"/>
    <cellStyle name="Normal 3 4 6 8 2 2 2" xfId="42384"/>
    <cellStyle name="Normal 3 4 6 8 2 3" xfId="42383"/>
    <cellStyle name="Normal 3 4 6 8 3" xfId="12243"/>
    <cellStyle name="Normal 3 4 6 8 3 2" xfId="42385"/>
    <cellStyle name="Normal 3 4 6 8 4" xfId="42382"/>
    <cellStyle name="Normal 3 4 6 9" xfId="12244"/>
    <cellStyle name="Normal 3 4 6 9 2" xfId="12245"/>
    <cellStyle name="Normal 3 4 6 9 2 2" xfId="12246"/>
    <cellStyle name="Normal 3 4 6 9 2 2 2" xfId="42388"/>
    <cellStyle name="Normal 3 4 6 9 2 3" xfId="42387"/>
    <cellStyle name="Normal 3 4 6 9 3" xfId="12247"/>
    <cellStyle name="Normal 3 4 6 9 3 2" xfId="42389"/>
    <cellStyle name="Normal 3 4 6 9 4" xfId="42386"/>
    <cellStyle name="Normal 3 4 7" xfId="12248"/>
    <cellStyle name="Normal 3 4 7 10" xfId="12249"/>
    <cellStyle name="Normal 3 4 7 10 2" xfId="12250"/>
    <cellStyle name="Normal 3 4 7 10 2 2" xfId="42392"/>
    <cellStyle name="Normal 3 4 7 10 3" xfId="42391"/>
    <cellStyle name="Normal 3 4 7 11" xfId="12251"/>
    <cellStyle name="Normal 3 4 7 11 2" xfId="42393"/>
    <cellStyle name="Normal 3 4 7 12" xfId="42390"/>
    <cellStyle name="Normal 3 4 7 2" xfId="12252"/>
    <cellStyle name="Normal 3 4 7 2 2" xfId="12253"/>
    <cellStyle name="Normal 3 4 7 2 2 2" xfId="12254"/>
    <cellStyle name="Normal 3 4 7 2 2 2 2" xfId="12255"/>
    <cellStyle name="Normal 3 4 7 2 2 2 2 2" xfId="42397"/>
    <cellStyle name="Normal 3 4 7 2 2 2 3" xfId="42396"/>
    <cellStyle name="Normal 3 4 7 2 2 3" xfId="12256"/>
    <cellStyle name="Normal 3 4 7 2 2 3 2" xfId="42398"/>
    <cellStyle name="Normal 3 4 7 2 2 4" xfId="42395"/>
    <cellStyle name="Normal 3 4 7 2 3" xfId="12257"/>
    <cellStyle name="Normal 3 4 7 2 3 2" xfId="12258"/>
    <cellStyle name="Normal 3 4 7 2 3 2 2" xfId="12259"/>
    <cellStyle name="Normal 3 4 7 2 3 2 2 2" xfId="42401"/>
    <cellStyle name="Normal 3 4 7 2 3 2 3" xfId="42400"/>
    <cellStyle name="Normal 3 4 7 2 3 3" xfId="12260"/>
    <cellStyle name="Normal 3 4 7 2 3 3 2" xfId="42402"/>
    <cellStyle name="Normal 3 4 7 2 3 4" xfId="42399"/>
    <cellStyle name="Normal 3 4 7 2 4" xfId="12261"/>
    <cellStyle name="Normal 3 4 7 2 4 2" xfId="12262"/>
    <cellStyle name="Normal 3 4 7 2 4 2 2" xfId="12263"/>
    <cellStyle name="Normal 3 4 7 2 4 2 2 2" xfId="42405"/>
    <cellStyle name="Normal 3 4 7 2 4 2 3" xfId="42404"/>
    <cellStyle name="Normal 3 4 7 2 4 3" xfId="12264"/>
    <cellStyle name="Normal 3 4 7 2 4 3 2" xfId="42406"/>
    <cellStyle name="Normal 3 4 7 2 4 4" xfId="42403"/>
    <cellStyle name="Normal 3 4 7 2 5" xfId="12265"/>
    <cellStyle name="Normal 3 4 7 2 5 2" xfId="12266"/>
    <cellStyle name="Normal 3 4 7 2 5 2 2" xfId="42408"/>
    <cellStyle name="Normal 3 4 7 2 5 3" xfId="42407"/>
    <cellStyle name="Normal 3 4 7 2 6" xfId="12267"/>
    <cellStyle name="Normal 3 4 7 2 6 2" xfId="42409"/>
    <cellStyle name="Normal 3 4 7 2 7" xfId="42394"/>
    <cellStyle name="Normal 3 4 7 3" xfId="12268"/>
    <cellStyle name="Normal 3 4 7 3 2" xfId="12269"/>
    <cellStyle name="Normal 3 4 7 3 2 2" xfId="12270"/>
    <cellStyle name="Normal 3 4 7 3 2 2 2" xfId="12271"/>
    <cellStyle name="Normal 3 4 7 3 2 2 2 2" xfId="42413"/>
    <cellStyle name="Normal 3 4 7 3 2 2 3" xfId="42412"/>
    <cellStyle name="Normal 3 4 7 3 2 3" xfId="12272"/>
    <cellStyle name="Normal 3 4 7 3 2 3 2" xfId="42414"/>
    <cellStyle name="Normal 3 4 7 3 2 4" xfId="42411"/>
    <cellStyle name="Normal 3 4 7 3 3" xfId="12273"/>
    <cellStyle name="Normal 3 4 7 3 3 2" xfId="12274"/>
    <cellStyle name="Normal 3 4 7 3 3 2 2" xfId="12275"/>
    <cellStyle name="Normal 3 4 7 3 3 2 2 2" xfId="42417"/>
    <cellStyle name="Normal 3 4 7 3 3 2 3" xfId="42416"/>
    <cellStyle name="Normal 3 4 7 3 3 3" xfId="12276"/>
    <cellStyle name="Normal 3 4 7 3 3 3 2" xfId="42418"/>
    <cellStyle name="Normal 3 4 7 3 3 4" xfId="42415"/>
    <cellStyle name="Normal 3 4 7 3 4" xfId="12277"/>
    <cellStyle name="Normal 3 4 7 3 4 2" xfId="12278"/>
    <cellStyle name="Normal 3 4 7 3 4 2 2" xfId="12279"/>
    <cellStyle name="Normal 3 4 7 3 4 2 2 2" xfId="42421"/>
    <cellStyle name="Normal 3 4 7 3 4 2 3" xfId="42420"/>
    <cellStyle name="Normal 3 4 7 3 4 3" xfId="12280"/>
    <cellStyle name="Normal 3 4 7 3 4 3 2" xfId="42422"/>
    <cellStyle name="Normal 3 4 7 3 4 4" xfId="42419"/>
    <cellStyle name="Normal 3 4 7 3 5" xfId="12281"/>
    <cellStyle name="Normal 3 4 7 3 5 2" xfId="12282"/>
    <cellStyle name="Normal 3 4 7 3 5 2 2" xfId="42424"/>
    <cellStyle name="Normal 3 4 7 3 5 3" xfId="42423"/>
    <cellStyle name="Normal 3 4 7 3 6" xfId="12283"/>
    <cellStyle name="Normal 3 4 7 3 6 2" xfId="42425"/>
    <cellStyle name="Normal 3 4 7 3 7" xfId="42410"/>
    <cellStyle name="Normal 3 4 7 4" xfId="12284"/>
    <cellStyle name="Normal 3 4 7 4 2" xfId="12285"/>
    <cellStyle name="Normal 3 4 7 4 2 2" xfId="12286"/>
    <cellStyle name="Normal 3 4 7 4 2 2 2" xfId="12287"/>
    <cellStyle name="Normal 3 4 7 4 2 2 2 2" xfId="42429"/>
    <cellStyle name="Normal 3 4 7 4 2 2 3" xfId="42428"/>
    <cellStyle name="Normal 3 4 7 4 2 3" xfId="12288"/>
    <cellStyle name="Normal 3 4 7 4 2 3 2" xfId="42430"/>
    <cellStyle name="Normal 3 4 7 4 2 4" xfId="42427"/>
    <cellStyle name="Normal 3 4 7 4 3" xfId="12289"/>
    <cellStyle name="Normal 3 4 7 4 3 2" xfId="12290"/>
    <cellStyle name="Normal 3 4 7 4 3 2 2" xfId="12291"/>
    <cellStyle name="Normal 3 4 7 4 3 2 2 2" xfId="42433"/>
    <cellStyle name="Normal 3 4 7 4 3 2 3" xfId="42432"/>
    <cellStyle name="Normal 3 4 7 4 3 3" xfId="12292"/>
    <cellStyle name="Normal 3 4 7 4 3 3 2" xfId="42434"/>
    <cellStyle name="Normal 3 4 7 4 3 4" xfId="42431"/>
    <cellStyle name="Normal 3 4 7 4 4" xfId="12293"/>
    <cellStyle name="Normal 3 4 7 4 4 2" xfId="12294"/>
    <cellStyle name="Normal 3 4 7 4 4 2 2" xfId="42436"/>
    <cellStyle name="Normal 3 4 7 4 4 3" xfId="42435"/>
    <cellStyle name="Normal 3 4 7 4 5" xfId="12295"/>
    <cellStyle name="Normal 3 4 7 4 5 2" xfId="42437"/>
    <cellStyle name="Normal 3 4 7 4 6" xfId="42426"/>
    <cellStyle name="Normal 3 4 7 5" xfId="12296"/>
    <cellStyle name="Normal 3 4 7 5 2" xfId="12297"/>
    <cellStyle name="Normal 3 4 7 5 2 2" xfId="12298"/>
    <cellStyle name="Normal 3 4 7 5 2 2 2" xfId="42440"/>
    <cellStyle name="Normal 3 4 7 5 2 3" xfId="42439"/>
    <cellStyle name="Normal 3 4 7 5 3" xfId="12299"/>
    <cellStyle name="Normal 3 4 7 5 3 2" xfId="42441"/>
    <cellStyle name="Normal 3 4 7 5 4" xfId="42438"/>
    <cellStyle name="Normal 3 4 7 6" xfId="12300"/>
    <cellStyle name="Normal 3 4 7 6 2" xfId="12301"/>
    <cellStyle name="Normal 3 4 7 6 2 2" xfId="12302"/>
    <cellStyle name="Normal 3 4 7 6 2 2 2" xfId="42444"/>
    <cellStyle name="Normal 3 4 7 6 2 3" xfId="42443"/>
    <cellStyle name="Normal 3 4 7 6 3" xfId="12303"/>
    <cellStyle name="Normal 3 4 7 6 3 2" xfId="42445"/>
    <cellStyle name="Normal 3 4 7 6 4" xfId="42442"/>
    <cellStyle name="Normal 3 4 7 7" xfId="12304"/>
    <cellStyle name="Normal 3 4 7 7 2" xfId="12305"/>
    <cellStyle name="Normal 3 4 7 7 2 2" xfId="12306"/>
    <cellStyle name="Normal 3 4 7 7 2 2 2" xfId="42448"/>
    <cellStyle name="Normal 3 4 7 7 2 3" xfId="42447"/>
    <cellStyle name="Normal 3 4 7 7 3" xfId="12307"/>
    <cellStyle name="Normal 3 4 7 7 3 2" xfId="42449"/>
    <cellStyle name="Normal 3 4 7 7 4" xfId="42446"/>
    <cellStyle name="Normal 3 4 7 8" xfId="12308"/>
    <cellStyle name="Normal 3 4 7 8 2" xfId="12309"/>
    <cellStyle name="Normal 3 4 7 8 2 2" xfId="12310"/>
    <cellStyle name="Normal 3 4 7 8 2 2 2" xfId="42452"/>
    <cellStyle name="Normal 3 4 7 8 2 3" xfId="42451"/>
    <cellStyle name="Normal 3 4 7 8 3" xfId="12311"/>
    <cellStyle name="Normal 3 4 7 8 3 2" xfId="42453"/>
    <cellStyle name="Normal 3 4 7 8 4" xfId="42450"/>
    <cellStyle name="Normal 3 4 7 9" xfId="12312"/>
    <cellStyle name="Normal 3 4 7 9 2" xfId="12313"/>
    <cellStyle name="Normal 3 4 7 9 2 2" xfId="12314"/>
    <cellStyle name="Normal 3 4 7 9 2 2 2" xfId="42456"/>
    <cellStyle name="Normal 3 4 7 9 2 3" xfId="42455"/>
    <cellStyle name="Normal 3 4 7 9 3" xfId="12315"/>
    <cellStyle name="Normal 3 4 7 9 3 2" xfId="42457"/>
    <cellStyle name="Normal 3 4 7 9 4" xfId="42454"/>
    <cellStyle name="Normal 3 4 8" xfId="12316"/>
    <cellStyle name="Normal 3 4 8 2" xfId="12317"/>
    <cellStyle name="Normal 3 4 8 2 2" xfId="12318"/>
    <cellStyle name="Normal 3 4 8 2 2 2" xfId="12319"/>
    <cellStyle name="Normal 3 4 8 2 2 2 2" xfId="42461"/>
    <cellStyle name="Normal 3 4 8 2 2 3" xfId="42460"/>
    <cellStyle name="Normal 3 4 8 2 3" xfId="12320"/>
    <cellStyle name="Normal 3 4 8 2 3 2" xfId="42462"/>
    <cellStyle name="Normal 3 4 8 2 4" xfId="42459"/>
    <cellStyle name="Normal 3 4 8 3" xfId="12321"/>
    <cellStyle name="Normal 3 4 8 3 2" xfId="12322"/>
    <cellStyle name="Normal 3 4 8 3 2 2" xfId="12323"/>
    <cellStyle name="Normal 3 4 8 3 2 2 2" xfId="42465"/>
    <cellStyle name="Normal 3 4 8 3 2 3" xfId="42464"/>
    <cellStyle name="Normal 3 4 8 3 3" xfId="12324"/>
    <cellStyle name="Normal 3 4 8 3 3 2" xfId="42466"/>
    <cellStyle name="Normal 3 4 8 3 4" xfId="42463"/>
    <cellStyle name="Normal 3 4 8 4" xfId="12325"/>
    <cellStyle name="Normal 3 4 8 4 2" xfId="12326"/>
    <cellStyle name="Normal 3 4 8 4 2 2" xfId="12327"/>
    <cellStyle name="Normal 3 4 8 4 2 2 2" xfId="42469"/>
    <cellStyle name="Normal 3 4 8 4 2 3" xfId="42468"/>
    <cellStyle name="Normal 3 4 8 4 3" xfId="12328"/>
    <cellStyle name="Normal 3 4 8 4 3 2" xfId="42470"/>
    <cellStyle name="Normal 3 4 8 4 4" xfId="42467"/>
    <cellStyle name="Normal 3 4 8 5" xfId="12329"/>
    <cellStyle name="Normal 3 4 8 5 2" xfId="12330"/>
    <cellStyle name="Normal 3 4 8 5 2 2" xfId="42472"/>
    <cellStyle name="Normal 3 4 8 5 3" xfId="42471"/>
    <cellStyle name="Normal 3 4 8 6" xfId="12331"/>
    <cellStyle name="Normal 3 4 8 6 2" xfId="42473"/>
    <cellStyle name="Normal 3 4 8 7" xfId="42458"/>
    <cellStyle name="Normal 3 4 9" xfId="12332"/>
    <cellStyle name="Normal 3 4 9 2" xfId="12333"/>
    <cellStyle name="Normal 3 4 9 2 2" xfId="12334"/>
    <cellStyle name="Normal 3 4 9 2 2 2" xfId="12335"/>
    <cellStyle name="Normal 3 4 9 2 2 2 2" xfId="42477"/>
    <cellStyle name="Normal 3 4 9 2 2 3" xfId="42476"/>
    <cellStyle name="Normal 3 4 9 2 3" xfId="12336"/>
    <cellStyle name="Normal 3 4 9 2 3 2" xfId="42478"/>
    <cellStyle name="Normal 3 4 9 2 4" xfId="42475"/>
    <cellStyle name="Normal 3 4 9 3" xfId="12337"/>
    <cellStyle name="Normal 3 4 9 3 2" xfId="12338"/>
    <cellStyle name="Normal 3 4 9 3 2 2" xfId="12339"/>
    <cellStyle name="Normal 3 4 9 3 2 2 2" xfId="42481"/>
    <cellStyle name="Normal 3 4 9 3 2 3" xfId="42480"/>
    <cellStyle name="Normal 3 4 9 3 3" xfId="12340"/>
    <cellStyle name="Normal 3 4 9 3 3 2" xfId="42482"/>
    <cellStyle name="Normal 3 4 9 3 4" xfId="42479"/>
    <cellStyle name="Normal 3 4 9 4" xfId="12341"/>
    <cellStyle name="Normal 3 4 9 4 2" xfId="12342"/>
    <cellStyle name="Normal 3 4 9 4 2 2" xfId="12343"/>
    <cellStyle name="Normal 3 4 9 4 2 2 2" xfId="42485"/>
    <cellStyle name="Normal 3 4 9 4 2 3" xfId="42484"/>
    <cellStyle name="Normal 3 4 9 4 3" xfId="12344"/>
    <cellStyle name="Normal 3 4 9 4 3 2" xfId="42486"/>
    <cellStyle name="Normal 3 4 9 4 4" xfId="42483"/>
    <cellStyle name="Normal 3 4 9 5" xfId="12345"/>
    <cellStyle name="Normal 3 4 9 5 2" xfId="12346"/>
    <cellStyle name="Normal 3 4 9 5 2 2" xfId="42488"/>
    <cellStyle name="Normal 3 4 9 5 3" xfId="42487"/>
    <cellStyle name="Normal 3 4 9 6" xfId="12347"/>
    <cellStyle name="Normal 3 4 9 6 2" xfId="42489"/>
    <cellStyle name="Normal 3 4 9 7" xfId="42474"/>
    <cellStyle name="Normal 3 5" xfId="12348"/>
    <cellStyle name="Normal 3 5 10" xfId="12349"/>
    <cellStyle name="Normal 3 5 10 2" xfId="12350"/>
    <cellStyle name="Normal 3 5 10 2 2" xfId="12351"/>
    <cellStyle name="Normal 3 5 10 2 2 2" xfId="12352"/>
    <cellStyle name="Normal 3 5 10 2 2 2 2" xfId="42494"/>
    <cellStyle name="Normal 3 5 10 2 2 3" xfId="42493"/>
    <cellStyle name="Normal 3 5 10 2 3" xfId="12353"/>
    <cellStyle name="Normal 3 5 10 2 3 2" xfId="42495"/>
    <cellStyle name="Normal 3 5 10 2 4" xfId="42492"/>
    <cellStyle name="Normal 3 5 10 3" xfId="12354"/>
    <cellStyle name="Normal 3 5 10 3 2" xfId="12355"/>
    <cellStyle name="Normal 3 5 10 3 2 2" xfId="12356"/>
    <cellStyle name="Normal 3 5 10 3 2 2 2" xfId="42498"/>
    <cellStyle name="Normal 3 5 10 3 2 3" xfId="42497"/>
    <cellStyle name="Normal 3 5 10 3 3" xfId="12357"/>
    <cellStyle name="Normal 3 5 10 3 3 2" xfId="42499"/>
    <cellStyle name="Normal 3 5 10 3 4" xfId="42496"/>
    <cellStyle name="Normal 3 5 10 4" xfId="12358"/>
    <cellStyle name="Normal 3 5 10 4 2" xfId="12359"/>
    <cellStyle name="Normal 3 5 10 4 2 2" xfId="42501"/>
    <cellStyle name="Normal 3 5 10 4 3" xfId="42500"/>
    <cellStyle name="Normal 3 5 10 5" xfId="12360"/>
    <cellStyle name="Normal 3 5 10 5 2" xfId="42502"/>
    <cellStyle name="Normal 3 5 10 6" xfId="42491"/>
    <cellStyle name="Normal 3 5 11" xfId="12361"/>
    <cellStyle name="Normal 3 5 11 2" xfId="12362"/>
    <cellStyle name="Normal 3 5 11 2 2" xfId="12363"/>
    <cellStyle name="Normal 3 5 11 2 2 2" xfId="42505"/>
    <cellStyle name="Normal 3 5 11 2 3" xfId="42504"/>
    <cellStyle name="Normal 3 5 11 3" xfId="12364"/>
    <cellStyle name="Normal 3 5 11 3 2" xfId="42506"/>
    <cellStyle name="Normal 3 5 11 4" xfId="42503"/>
    <cellStyle name="Normal 3 5 12" xfId="12365"/>
    <cellStyle name="Normal 3 5 12 2" xfId="12366"/>
    <cellStyle name="Normal 3 5 12 2 2" xfId="12367"/>
    <cellStyle name="Normal 3 5 12 2 2 2" xfId="42509"/>
    <cellStyle name="Normal 3 5 12 2 3" xfId="42508"/>
    <cellStyle name="Normal 3 5 12 3" xfId="12368"/>
    <cellStyle name="Normal 3 5 12 3 2" xfId="42510"/>
    <cellStyle name="Normal 3 5 12 4" xfId="42507"/>
    <cellStyle name="Normal 3 5 13" xfId="12369"/>
    <cellStyle name="Normal 3 5 13 2" xfId="12370"/>
    <cellStyle name="Normal 3 5 13 2 2" xfId="12371"/>
    <cellStyle name="Normal 3 5 13 2 2 2" xfId="42513"/>
    <cellStyle name="Normal 3 5 13 2 3" xfId="42512"/>
    <cellStyle name="Normal 3 5 13 3" xfId="12372"/>
    <cellStyle name="Normal 3 5 13 3 2" xfId="42514"/>
    <cellStyle name="Normal 3 5 13 4" xfId="42511"/>
    <cellStyle name="Normal 3 5 14" xfId="12373"/>
    <cellStyle name="Normal 3 5 14 2" xfId="12374"/>
    <cellStyle name="Normal 3 5 14 2 2" xfId="12375"/>
    <cellStyle name="Normal 3 5 14 2 2 2" xfId="42517"/>
    <cellStyle name="Normal 3 5 14 2 3" xfId="42516"/>
    <cellStyle name="Normal 3 5 14 3" xfId="12376"/>
    <cellStyle name="Normal 3 5 14 3 2" xfId="42518"/>
    <cellStyle name="Normal 3 5 14 4" xfId="42515"/>
    <cellStyle name="Normal 3 5 15" xfId="12377"/>
    <cellStyle name="Normal 3 5 15 2" xfId="12378"/>
    <cellStyle name="Normal 3 5 15 2 2" xfId="12379"/>
    <cellStyle name="Normal 3 5 15 2 2 2" xfId="42521"/>
    <cellStyle name="Normal 3 5 15 2 3" xfId="42520"/>
    <cellStyle name="Normal 3 5 15 3" xfId="12380"/>
    <cellStyle name="Normal 3 5 15 3 2" xfId="42522"/>
    <cellStyle name="Normal 3 5 15 4" xfId="42519"/>
    <cellStyle name="Normal 3 5 16" xfId="12381"/>
    <cellStyle name="Normal 3 5 16 2" xfId="12382"/>
    <cellStyle name="Normal 3 5 16 2 2" xfId="42524"/>
    <cellStyle name="Normal 3 5 16 3" xfId="42523"/>
    <cellStyle name="Normal 3 5 17" xfId="12383"/>
    <cellStyle name="Normal 3 5 17 2" xfId="42525"/>
    <cellStyle name="Normal 3 5 18" xfId="12384"/>
    <cellStyle name="Normal 3 5 18 2" xfId="42526"/>
    <cellStyle name="Normal 3 5 19" xfId="42490"/>
    <cellStyle name="Normal 3 5 2" xfId="12385"/>
    <cellStyle name="Normal 3 5 2 10" xfId="12386"/>
    <cellStyle name="Normal 3 5 2 10 2" xfId="12387"/>
    <cellStyle name="Normal 3 5 2 10 2 2" xfId="12388"/>
    <cellStyle name="Normal 3 5 2 10 2 2 2" xfId="42530"/>
    <cellStyle name="Normal 3 5 2 10 2 3" xfId="42529"/>
    <cellStyle name="Normal 3 5 2 10 3" xfId="12389"/>
    <cellStyle name="Normal 3 5 2 10 3 2" xfId="42531"/>
    <cellStyle name="Normal 3 5 2 10 4" xfId="42528"/>
    <cellStyle name="Normal 3 5 2 11" xfId="12390"/>
    <cellStyle name="Normal 3 5 2 11 2" xfId="12391"/>
    <cellStyle name="Normal 3 5 2 11 2 2" xfId="12392"/>
    <cellStyle name="Normal 3 5 2 11 2 2 2" xfId="42534"/>
    <cellStyle name="Normal 3 5 2 11 2 3" xfId="42533"/>
    <cellStyle name="Normal 3 5 2 11 3" xfId="12393"/>
    <cellStyle name="Normal 3 5 2 11 3 2" xfId="42535"/>
    <cellStyle name="Normal 3 5 2 11 4" xfId="42532"/>
    <cellStyle name="Normal 3 5 2 12" xfId="12394"/>
    <cellStyle name="Normal 3 5 2 12 2" xfId="12395"/>
    <cellStyle name="Normal 3 5 2 12 2 2" xfId="12396"/>
    <cellStyle name="Normal 3 5 2 12 2 2 2" xfId="42538"/>
    <cellStyle name="Normal 3 5 2 12 2 3" xfId="42537"/>
    <cellStyle name="Normal 3 5 2 12 3" xfId="12397"/>
    <cellStyle name="Normal 3 5 2 12 3 2" xfId="42539"/>
    <cellStyle name="Normal 3 5 2 12 4" xfId="42536"/>
    <cellStyle name="Normal 3 5 2 13" xfId="12398"/>
    <cellStyle name="Normal 3 5 2 13 2" xfId="12399"/>
    <cellStyle name="Normal 3 5 2 13 2 2" xfId="42541"/>
    <cellStyle name="Normal 3 5 2 13 3" xfId="42540"/>
    <cellStyle name="Normal 3 5 2 14" xfId="12400"/>
    <cellStyle name="Normal 3 5 2 14 2" xfId="42542"/>
    <cellStyle name="Normal 3 5 2 15" xfId="12401"/>
    <cellStyle name="Normal 3 5 2 15 2" xfId="42543"/>
    <cellStyle name="Normal 3 5 2 16" xfId="42527"/>
    <cellStyle name="Normal 3 5 2 2" xfId="12402"/>
    <cellStyle name="Normal 3 5 2 2 10" xfId="12403"/>
    <cellStyle name="Normal 3 5 2 2 10 2" xfId="12404"/>
    <cellStyle name="Normal 3 5 2 2 10 2 2" xfId="12405"/>
    <cellStyle name="Normal 3 5 2 2 10 2 2 2" xfId="42547"/>
    <cellStyle name="Normal 3 5 2 2 10 2 3" xfId="42546"/>
    <cellStyle name="Normal 3 5 2 2 10 3" xfId="12406"/>
    <cellStyle name="Normal 3 5 2 2 10 3 2" xfId="42548"/>
    <cellStyle name="Normal 3 5 2 2 10 4" xfId="42545"/>
    <cellStyle name="Normal 3 5 2 2 11" xfId="12407"/>
    <cellStyle name="Normal 3 5 2 2 11 2" xfId="12408"/>
    <cellStyle name="Normal 3 5 2 2 11 2 2" xfId="12409"/>
    <cellStyle name="Normal 3 5 2 2 11 2 2 2" xfId="42551"/>
    <cellStyle name="Normal 3 5 2 2 11 2 3" xfId="42550"/>
    <cellStyle name="Normal 3 5 2 2 11 3" xfId="12410"/>
    <cellStyle name="Normal 3 5 2 2 11 3 2" xfId="42552"/>
    <cellStyle name="Normal 3 5 2 2 11 4" xfId="42549"/>
    <cellStyle name="Normal 3 5 2 2 12" xfId="12411"/>
    <cellStyle name="Normal 3 5 2 2 12 2" xfId="12412"/>
    <cellStyle name="Normal 3 5 2 2 12 2 2" xfId="42554"/>
    <cellStyle name="Normal 3 5 2 2 12 3" xfId="42553"/>
    <cellStyle name="Normal 3 5 2 2 13" xfId="12413"/>
    <cellStyle name="Normal 3 5 2 2 13 2" xfId="42555"/>
    <cellStyle name="Normal 3 5 2 2 14" xfId="12414"/>
    <cellStyle name="Normal 3 5 2 2 14 2" xfId="42556"/>
    <cellStyle name="Normal 3 5 2 2 15" xfId="42544"/>
    <cellStyle name="Normal 3 5 2 2 2" xfId="12415"/>
    <cellStyle name="Normal 3 5 2 2 2 10" xfId="12416"/>
    <cellStyle name="Normal 3 5 2 2 2 10 2" xfId="12417"/>
    <cellStyle name="Normal 3 5 2 2 2 10 2 2" xfId="12418"/>
    <cellStyle name="Normal 3 5 2 2 2 10 2 2 2" xfId="42560"/>
    <cellStyle name="Normal 3 5 2 2 2 10 2 3" xfId="42559"/>
    <cellStyle name="Normal 3 5 2 2 2 10 3" xfId="12419"/>
    <cellStyle name="Normal 3 5 2 2 2 10 3 2" xfId="42561"/>
    <cellStyle name="Normal 3 5 2 2 2 10 4" xfId="42558"/>
    <cellStyle name="Normal 3 5 2 2 2 11" xfId="12420"/>
    <cellStyle name="Normal 3 5 2 2 2 11 2" xfId="12421"/>
    <cellStyle name="Normal 3 5 2 2 2 11 2 2" xfId="42563"/>
    <cellStyle name="Normal 3 5 2 2 2 11 3" xfId="42562"/>
    <cellStyle name="Normal 3 5 2 2 2 12" xfId="12422"/>
    <cellStyle name="Normal 3 5 2 2 2 12 2" xfId="42564"/>
    <cellStyle name="Normal 3 5 2 2 2 13" xfId="12423"/>
    <cellStyle name="Normal 3 5 2 2 2 13 2" xfId="42565"/>
    <cellStyle name="Normal 3 5 2 2 2 14" xfId="42557"/>
    <cellStyle name="Normal 3 5 2 2 2 2" xfId="12424"/>
    <cellStyle name="Normal 3 5 2 2 2 2 10" xfId="12425"/>
    <cellStyle name="Normal 3 5 2 2 2 2 10 2" xfId="12426"/>
    <cellStyle name="Normal 3 5 2 2 2 2 10 2 2" xfId="42568"/>
    <cellStyle name="Normal 3 5 2 2 2 2 10 3" xfId="42567"/>
    <cellStyle name="Normal 3 5 2 2 2 2 11" xfId="12427"/>
    <cellStyle name="Normal 3 5 2 2 2 2 11 2" xfId="42569"/>
    <cellStyle name="Normal 3 5 2 2 2 2 12" xfId="42566"/>
    <cellStyle name="Normal 3 5 2 2 2 2 2" xfId="12428"/>
    <cellStyle name="Normal 3 5 2 2 2 2 2 2" xfId="12429"/>
    <cellStyle name="Normal 3 5 2 2 2 2 2 2 2" xfId="12430"/>
    <cellStyle name="Normal 3 5 2 2 2 2 2 2 2 2" xfId="12431"/>
    <cellStyle name="Normal 3 5 2 2 2 2 2 2 2 2 2" xfId="42573"/>
    <cellStyle name="Normal 3 5 2 2 2 2 2 2 2 3" xfId="42572"/>
    <cellStyle name="Normal 3 5 2 2 2 2 2 2 3" xfId="12432"/>
    <cellStyle name="Normal 3 5 2 2 2 2 2 2 3 2" xfId="42574"/>
    <cellStyle name="Normal 3 5 2 2 2 2 2 2 4" xfId="42571"/>
    <cellStyle name="Normal 3 5 2 2 2 2 2 3" xfId="12433"/>
    <cellStyle name="Normal 3 5 2 2 2 2 2 3 2" xfId="12434"/>
    <cellStyle name="Normal 3 5 2 2 2 2 2 3 2 2" xfId="12435"/>
    <cellStyle name="Normal 3 5 2 2 2 2 2 3 2 2 2" xfId="42577"/>
    <cellStyle name="Normal 3 5 2 2 2 2 2 3 2 3" xfId="42576"/>
    <cellStyle name="Normal 3 5 2 2 2 2 2 3 3" xfId="12436"/>
    <cellStyle name="Normal 3 5 2 2 2 2 2 3 3 2" xfId="42578"/>
    <cellStyle name="Normal 3 5 2 2 2 2 2 3 4" xfId="42575"/>
    <cellStyle name="Normal 3 5 2 2 2 2 2 4" xfId="12437"/>
    <cellStyle name="Normal 3 5 2 2 2 2 2 4 2" xfId="12438"/>
    <cellStyle name="Normal 3 5 2 2 2 2 2 4 2 2" xfId="12439"/>
    <cellStyle name="Normal 3 5 2 2 2 2 2 4 2 2 2" xfId="42581"/>
    <cellStyle name="Normal 3 5 2 2 2 2 2 4 2 3" xfId="42580"/>
    <cellStyle name="Normal 3 5 2 2 2 2 2 4 3" xfId="12440"/>
    <cellStyle name="Normal 3 5 2 2 2 2 2 4 3 2" xfId="42582"/>
    <cellStyle name="Normal 3 5 2 2 2 2 2 4 4" xfId="42579"/>
    <cellStyle name="Normal 3 5 2 2 2 2 2 5" xfId="12441"/>
    <cellStyle name="Normal 3 5 2 2 2 2 2 5 2" xfId="12442"/>
    <cellStyle name="Normal 3 5 2 2 2 2 2 5 2 2" xfId="42584"/>
    <cellStyle name="Normal 3 5 2 2 2 2 2 5 3" xfId="42583"/>
    <cellStyle name="Normal 3 5 2 2 2 2 2 6" xfId="12443"/>
    <cellStyle name="Normal 3 5 2 2 2 2 2 6 2" xfId="42585"/>
    <cellStyle name="Normal 3 5 2 2 2 2 2 7" xfId="42570"/>
    <cellStyle name="Normal 3 5 2 2 2 2 3" xfId="12444"/>
    <cellStyle name="Normal 3 5 2 2 2 2 3 2" xfId="12445"/>
    <cellStyle name="Normal 3 5 2 2 2 2 3 2 2" xfId="12446"/>
    <cellStyle name="Normal 3 5 2 2 2 2 3 2 2 2" xfId="12447"/>
    <cellStyle name="Normal 3 5 2 2 2 2 3 2 2 2 2" xfId="42589"/>
    <cellStyle name="Normal 3 5 2 2 2 2 3 2 2 3" xfId="42588"/>
    <cellStyle name="Normal 3 5 2 2 2 2 3 2 3" xfId="12448"/>
    <cellStyle name="Normal 3 5 2 2 2 2 3 2 3 2" xfId="42590"/>
    <cellStyle name="Normal 3 5 2 2 2 2 3 2 4" xfId="42587"/>
    <cellStyle name="Normal 3 5 2 2 2 2 3 3" xfId="12449"/>
    <cellStyle name="Normal 3 5 2 2 2 2 3 3 2" xfId="12450"/>
    <cellStyle name="Normal 3 5 2 2 2 2 3 3 2 2" xfId="12451"/>
    <cellStyle name="Normal 3 5 2 2 2 2 3 3 2 2 2" xfId="42593"/>
    <cellStyle name="Normal 3 5 2 2 2 2 3 3 2 3" xfId="42592"/>
    <cellStyle name="Normal 3 5 2 2 2 2 3 3 3" xfId="12452"/>
    <cellStyle name="Normal 3 5 2 2 2 2 3 3 3 2" xfId="42594"/>
    <cellStyle name="Normal 3 5 2 2 2 2 3 3 4" xfId="42591"/>
    <cellStyle name="Normal 3 5 2 2 2 2 3 4" xfId="12453"/>
    <cellStyle name="Normal 3 5 2 2 2 2 3 4 2" xfId="12454"/>
    <cellStyle name="Normal 3 5 2 2 2 2 3 4 2 2" xfId="12455"/>
    <cellStyle name="Normal 3 5 2 2 2 2 3 4 2 2 2" xfId="42597"/>
    <cellStyle name="Normal 3 5 2 2 2 2 3 4 2 3" xfId="42596"/>
    <cellStyle name="Normal 3 5 2 2 2 2 3 4 3" xfId="12456"/>
    <cellStyle name="Normal 3 5 2 2 2 2 3 4 3 2" xfId="42598"/>
    <cellStyle name="Normal 3 5 2 2 2 2 3 4 4" xfId="42595"/>
    <cellStyle name="Normal 3 5 2 2 2 2 3 5" xfId="12457"/>
    <cellStyle name="Normal 3 5 2 2 2 2 3 5 2" xfId="12458"/>
    <cellStyle name="Normal 3 5 2 2 2 2 3 5 2 2" xfId="42600"/>
    <cellStyle name="Normal 3 5 2 2 2 2 3 5 3" xfId="42599"/>
    <cellStyle name="Normal 3 5 2 2 2 2 3 6" xfId="12459"/>
    <cellStyle name="Normal 3 5 2 2 2 2 3 6 2" xfId="42601"/>
    <cellStyle name="Normal 3 5 2 2 2 2 3 7" xfId="42586"/>
    <cellStyle name="Normal 3 5 2 2 2 2 4" xfId="12460"/>
    <cellStyle name="Normal 3 5 2 2 2 2 4 2" xfId="12461"/>
    <cellStyle name="Normal 3 5 2 2 2 2 4 2 2" xfId="12462"/>
    <cellStyle name="Normal 3 5 2 2 2 2 4 2 2 2" xfId="12463"/>
    <cellStyle name="Normal 3 5 2 2 2 2 4 2 2 2 2" xfId="42605"/>
    <cellStyle name="Normal 3 5 2 2 2 2 4 2 2 3" xfId="42604"/>
    <cellStyle name="Normal 3 5 2 2 2 2 4 2 3" xfId="12464"/>
    <cellStyle name="Normal 3 5 2 2 2 2 4 2 3 2" xfId="42606"/>
    <cellStyle name="Normal 3 5 2 2 2 2 4 2 4" xfId="42603"/>
    <cellStyle name="Normal 3 5 2 2 2 2 4 3" xfId="12465"/>
    <cellStyle name="Normal 3 5 2 2 2 2 4 3 2" xfId="12466"/>
    <cellStyle name="Normal 3 5 2 2 2 2 4 3 2 2" xfId="12467"/>
    <cellStyle name="Normal 3 5 2 2 2 2 4 3 2 2 2" xfId="42609"/>
    <cellStyle name="Normal 3 5 2 2 2 2 4 3 2 3" xfId="42608"/>
    <cellStyle name="Normal 3 5 2 2 2 2 4 3 3" xfId="12468"/>
    <cellStyle name="Normal 3 5 2 2 2 2 4 3 3 2" xfId="42610"/>
    <cellStyle name="Normal 3 5 2 2 2 2 4 3 4" xfId="42607"/>
    <cellStyle name="Normal 3 5 2 2 2 2 4 4" xfId="12469"/>
    <cellStyle name="Normal 3 5 2 2 2 2 4 4 2" xfId="12470"/>
    <cellStyle name="Normal 3 5 2 2 2 2 4 4 2 2" xfId="42612"/>
    <cellStyle name="Normal 3 5 2 2 2 2 4 4 3" xfId="42611"/>
    <cellStyle name="Normal 3 5 2 2 2 2 4 5" xfId="12471"/>
    <cellStyle name="Normal 3 5 2 2 2 2 4 5 2" xfId="42613"/>
    <cellStyle name="Normal 3 5 2 2 2 2 4 6" xfId="42602"/>
    <cellStyle name="Normal 3 5 2 2 2 2 5" xfId="12472"/>
    <cellStyle name="Normal 3 5 2 2 2 2 5 2" xfId="12473"/>
    <cellStyle name="Normal 3 5 2 2 2 2 5 2 2" xfId="12474"/>
    <cellStyle name="Normal 3 5 2 2 2 2 5 2 2 2" xfId="42616"/>
    <cellStyle name="Normal 3 5 2 2 2 2 5 2 3" xfId="42615"/>
    <cellStyle name="Normal 3 5 2 2 2 2 5 3" xfId="12475"/>
    <cellStyle name="Normal 3 5 2 2 2 2 5 3 2" xfId="42617"/>
    <cellStyle name="Normal 3 5 2 2 2 2 5 4" xfId="42614"/>
    <cellStyle name="Normal 3 5 2 2 2 2 6" xfId="12476"/>
    <cellStyle name="Normal 3 5 2 2 2 2 6 2" xfId="12477"/>
    <cellStyle name="Normal 3 5 2 2 2 2 6 2 2" xfId="12478"/>
    <cellStyle name="Normal 3 5 2 2 2 2 6 2 2 2" xfId="42620"/>
    <cellStyle name="Normal 3 5 2 2 2 2 6 2 3" xfId="42619"/>
    <cellStyle name="Normal 3 5 2 2 2 2 6 3" xfId="12479"/>
    <cellStyle name="Normal 3 5 2 2 2 2 6 3 2" xfId="42621"/>
    <cellStyle name="Normal 3 5 2 2 2 2 6 4" xfId="42618"/>
    <cellStyle name="Normal 3 5 2 2 2 2 7" xfId="12480"/>
    <cellStyle name="Normal 3 5 2 2 2 2 7 2" xfId="12481"/>
    <cellStyle name="Normal 3 5 2 2 2 2 7 2 2" xfId="12482"/>
    <cellStyle name="Normal 3 5 2 2 2 2 7 2 2 2" xfId="42624"/>
    <cellStyle name="Normal 3 5 2 2 2 2 7 2 3" xfId="42623"/>
    <cellStyle name="Normal 3 5 2 2 2 2 7 3" xfId="12483"/>
    <cellStyle name="Normal 3 5 2 2 2 2 7 3 2" xfId="42625"/>
    <cellStyle name="Normal 3 5 2 2 2 2 7 4" xfId="42622"/>
    <cellStyle name="Normal 3 5 2 2 2 2 8" xfId="12484"/>
    <cellStyle name="Normal 3 5 2 2 2 2 8 2" xfId="12485"/>
    <cellStyle name="Normal 3 5 2 2 2 2 8 2 2" xfId="12486"/>
    <cellStyle name="Normal 3 5 2 2 2 2 8 2 2 2" xfId="42628"/>
    <cellStyle name="Normal 3 5 2 2 2 2 8 2 3" xfId="42627"/>
    <cellStyle name="Normal 3 5 2 2 2 2 8 3" xfId="12487"/>
    <cellStyle name="Normal 3 5 2 2 2 2 8 3 2" xfId="42629"/>
    <cellStyle name="Normal 3 5 2 2 2 2 8 4" xfId="42626"/>
    <cellStyle name="Normal 3 5 2 2 2 2 9" xfId="12488"/>
    <cellStyle name="Normal 3 5 2 2 2 2 9 2" xfId="12489"/>
    <cellStyle name="Normal 3 5 2 2 2 2 9 2 2" xfId="12490"/>
    <cellStyle name="Normal 3 5 2 2 2 2 9 2 2 2" xfId="42632"/>
    <cellStyle name="Normal 3 5 2 2 2 2 9 2 3" xfId="42631"/>
    <cellStyle name="Normal 3 5 2 2 2 2 9 3" xfId="12491"/>
    <cellStyle name="Normal 3 5 2 2 2 2 9 3 2" xfId="42633"/>
    <cellStyle name="Normal 3 5 2 2 2 2 9 4" xfId="42630"/>
    <cellStyle name="Normal 3 5 2 2 2 3" xfId="12492"/>
    <cellStyle name="Normal 3 5 2 2 2 3 2" xfId="12493"/>
    <cellStyle name="Normal 3 5 2 2 2 3 2 2" xfId="12494"/>
    <cellStyle name="Normal 3 5 2 2 2 3 2 2 2" xfId="12495"/>
    <cellStyle name="Normal 3 5 2 2 2 3 2 2 2 2" xfId="42637"/>
    <cellStyle name="Normal 3 5 2 2 2 3 2 2 3" xfId="42636"/>
    <cellStyle name="Normal 3 5 2 2 2 3 2 3" xfId="12496"/>
    <cellStyle name="Normal 3 5 2 2 2 3 2 3 2" xfId="42638"/>
    <cellStyle name="Normal 3 5 2 2 2 3 2 4" xfId="42635"/>
    <cellStyle name="Normal 3 5 2 2 2 3 3" xfId="12497"/>
    <cellStyle name="Normal 3 5 2 2 2 3 3 2" xfId="12498"/>
    <cellStyle name="Normal 3 5 2 2 2 3 3 2 2" xfId="12499"/>
    <cellStyle name="Normal 3 5 2 2 2 3 3 2 2 2" xfId="42641"/>
    <cellStyle name="Normal 3 5 2 2 2 3 3 2 3" xfId="42640"/>
    <cellStyle name="Normal 3 5 2 2 2 3 3 3" xfId="12500"/>
    <cellStyle name="Normal 3 5 2 2 2 3 3 3 2" xfId="42642"/>
    <cellStyle name="Normal 3 5 2 2 2 3 3 4" xfId="42639"/>
    <cellStyle name="Normal 3 5 2 2 2 3 4" xfId="12501"/>
    <cellStyle name="Normal 3 5 2 2 2 3 4 2" xfId="12502"/>
    <cellStyle name="Normal 3 5 2 2 2 3 4 2 2" xfId="12503"/>
    <cellStyle name="Normal 3 5 2 2 2 3 4 2 2 2" xfId="42645"/>
    <cellStyle name="Normal 3 5 2 2 2 3 4 2 3" xfId="42644"/>
    <cellStyle name="Normal 3 5 2 2 2 3 4 3" xfId="12504"/>
    <cellStyle name="Normal 3 5 2 2 2 3 4 3 2" xfId="42646"/>
    <cellStyle name="Normal 3 5 2 2 2 3 4 4" xfId="42643"/>
    <cellStyle name="Normal 3 5 2 2 2 3 5" xfId="12505"/>
    <cellStyle name="Normal 3 5 2 2 2 3 5 2" xfId="12506"/>
    <cellStyle name="Normal 3 5 2 2 2 3 5 2 2" xfId="42648"/>
    <cellStyle name="Normal 3 5 2 2 2 3 5 3" xfId="42647"/>
    <cellStyle name="Normal 3 5 2 2 2 3 6" xfId="12507"/>
    <cellStyle name="Normal 3 5 2 2 2 3 6 2" xfId="42649"/>
    <cellStyle name="Normal 3 5 2 2 2 3 7" xfId="42634"/>
    <cellStyle name="Normal 3 5 2 2 2 4" xfId="12508"/>
    <cellStyle name="Normal 3 5 2 2 2 4 2" xfId="12509"/>
    <cellStyle name="Normal 3 5 2 2 2 4 2 2" xfId="12510"/>
    <cellStyle name="Normal 3 5 2 2 2 4 2 2 2" xfId="12511"/>
    <cellStyle name="Normal 3 5 2 2 2 4 2 2 2 2" xfId="42653"/>
    <cellStyle name="Normal 3 5 2 2 2 4 2 2 3" xfId="42652"/>
    <cellStyle name="Normal 3 5 2 2 2 4 2 3" xfId="12512"/>
    <cellStyle name="Normal 3 5 2 2 2 4 2 3 2" xfId="42654"/>
    <cellStyle name="Normal 3 5 2 2 2 4 2 4" xfId="42651"/>
    <cellStyle name="Normal 3 5 2 2 2 4 3" xfId="12513"/>
    <cellStyle name="Normal 3 5 2 2 2 4 3 2" xfId="12514"/>
    <cellStyle name="Normal 3 5 2 2 2 4 3 2 2" xfId="12515"/>
    <cellStyle name="Normal 3 5 2 2 2 4 3 2 2 2" xfId="42657"/>
    <cellStyle name="Normal 3 5 2 2 2 4 3 2 3" xfId="42656"/>
    <cellStyle name="Normal 3 5 2 2 2 4 3 3" xfId="12516"/>
    <cellStyle name="Normal 3 5 2 2 2 4 3 3 2" xfId="42658"/>
    <cellStyle name="Normal 3 5 2 2 2 4 3 4" xfId="42655"/>
    <cellStyle name="Normal 3 5 2 2 2 4 4" xfId="12517"/>
    <cellStyle name="Normal 3 5 2 2 2 4 4 2" xfId="12518"/>
    <cellStyle name="Normal 3 5 2 2 2 4 4 2 2" xfId="12519"/>
    <cellStyle name="Normal 3 5 2 2 2 4 4 2 2 2" xfId="42661"/>
    <cellStyle name="Normal 3 5 2 2 2 4 4 2 3" xfId="42660"/>
    <cellStyle name="Normal 3 5 2 2 2 4 4 3" xfId="12520"/>
    <cellStyle name="Normal 3 5 2 2 2 4 4 3 2" xfId="42662"/>
    <cellStyle name="Normal 3 5 2 2 2 4 4 4" xfId="42659"/>
    <cellStyle name="Normal 3 5 2 2 2 4 5" xfId="12521"/>
    <cellStyle name="Normal 3 5 2 2 2 4 5 2" xfId="12522"/>
    <cellStyle name="Normal 3 5 2 2 2 4 5 2 2" xfId="42664"/>
    <cellStyle name="Normal 3 5 2 2 2 4 5 3" xfId="42663"/>
    <cellStyle name="Normal 3 5 2 2 2 4 6" xfId="12523"/>
    <cellStyle name="Normal 3 5 2 2 2 4 6 2" xfId="42665"/>
    <cellStyle name="Normal 3 5 2 2 2 4 7" xfId="42650"/>
    <cellStyle name="Normal 3 5 2 2 2 5" xfId="12524"/>
    <cellStyle name="Normal 3 5 2 2 2 5 2" xfId="12525"/>
    <cellStyle name="Normal 3 5 2 2 2 5 2 2" xfId="12526"/>
    <cellStyle name="Normal 3 5 2 2 2 5 2 2 2" xfId="12527"/>
    <cellStyle name="Normal 3 5 2 2 2 5 2 2 2 2" xfId="42669"/>
    <cellStyle name="Normal 3 5 2 2 2 5 2 2 3" xfId="42668"/>
    <cellStyle name="Normal 3 5 2 2 2 5 2 3" xfId="12528"/>
    <cellStyle name="Normal 3 5 2 2 2 5 2 3 2" xfId="42670"/>
    <cellStyle name="Normal 3 5 2 2 2 5 2 4" xfId="42667"/>
    <cellStyle name="Normal 3 5 2 2 2 5 3" xfId="12529"/>
    <cellStyle name="Normal 3 5 2 2 2 5 3 2" xfId="12530"/>
    <cellStyle name="Normal 3 5 2 2 2 5 3 2 2" xfId="12531"/>
    <cellStyle name="Normal 3 5 2 2 2 5 3 2 2 2" xfId="42673"/>
    <cellStyle name="Normal 3 5 2 2 2 5 3 2 3" xfId="42672"/>
    <cellStyle name="Normal 3 5 2 2 2 5 3 3" xfId="12532"/>
    <cellStyle name="Normal 3 5 2 2 2 5 3 3 2" xfId="42674"/>
    <cellStyle name="Normal 3 5 2 2 2 5 3 4" xfId="42671"/>
    <cellStyle name="Normal 3 5 2 2 2 5 4" xfId="12533"/>
    <cellStyle name="Normal 3 5 2 2 2 5 4 2" xfId="12534"/>
    <cellStyle name="Normal 3 5 2 2 2 5 4 2 2" xfId="42676"/>
    <cellStyle name="Normal 3 5 2 2 2 5 4 3" xfId="42675"/>
    <cellStyle name="Normal 3 5 2 2 2 5 5" xfId="12535"/>
    <cellStyle name="Normal 3 5 2 2 2 5 5 2" xfId="42677"/>
    <cellStyle name="Normal 3 5 2 2 2 5 6" xfId="42666"/>
    <cellStyle name="Normal 3 5 2 2 2 6" xfId="12536"/>
    <cellStyle name="Normal 3 5 2 2 2 6 2" xfId="12537"/>
    <cellStyle name="Normal 3 5 2 2 2 6 2 2" xfId="12538"/>
    <cellStyle name="Normal 3 5 2 2 2 6 2 2 2" xfId="42680"/>
    <cellStyle name="Normal 3 5 2 2 2 6 2 3" xfId="42679"/>
    <cellStyle name="Normal 3 5 2 2 2 6 3" xfId="12539"/>
    <cellStyle name="Normal 3 5 2 2 2 6 3 2" xfId="42681"/>
    <cellStyle name="Normal 3 5 2 2 2 6 4" xfId="42678"/>
    <cellStyle name="Normal 3 5 2 2 2 7" xfId="12540"/>
    <cellStyle name="Normal 3 5 2 2 2 7 2" xfId="12541"/>
    <cellStyle name="Normal 3 5 2 2 2 7 2 2" xfId="12542"/>
    <cellStyle name="Normal 3 5 2 2 2 7 2 2 2" xfId="42684"/>
    <cellStyle name="Normal 3 5 2 2 2 7 2 3" xfId="42683"/>
    <cellStyle name="Normal 3 5 2 2 2 7 3" xfId="12543"/>
    <cellStyle name="Normal 3 5 2 2 2 7 3 2" xfId="42685"/>
    <cellStyle name="Normal 3 5 2 2 2 7 4" xfId="42682"/>
    <cellStyle name="Normal 3 5 2 2 2 8" xfId="12544"/>
    <cellStyle name="Normal 3 5 2 2 2 8 2" xfId="12545"/>
    <cellStyle name="Normal 3 5 2 2 2 8 2 2" xfId="12546"/>
    <cellStyle name="Normal 3 5 2 2 2 8 2 2 2" xfId="42688"/>
    <cellStyle name="Normal 3 5 2 2 2 8 2 3" xfId="42687"/>
    <cellStyle name="Normal 3 5 2 2 2 8 3" xfId="12547"/>
    <cellStyle name="Normal 3 5 2 2 2 8 3 2" xfId="42689"/>
    <cellStyle name="Normal 3 5 2 2 2 8 4" xfId="42686"/>
    <cellStyle name="Normal 3 5 2 2 2 9" xfId="12548"/>
    <cellStyle name="Normal 3 5 2 2 2 9 2" xfId="12549"/>
    <cellStyle name="Normal 3 5 2 2 2 9 2 2" xfId="12550"/>
    <cellStyle name="Normal 3 5 2 2 2 9 2 2 2" xfId="42692"/>
    <cellStyle name="Normal 3 5 2 2 2 9 2 3" xfId="42691"/>
    <cellStyle name="Normal 3 5 2 2 2 9 3" xfId="12551"/>
    <cellStyle name="Normal 3 5 2 2 2 9 3 2" xfId="42693"/>
    <cellStyle name="Normal 3 5 2 2 2 9 4" xfId="42690"/>
    <cellStyle name="Normal 3 5 2 2 3" xfId="12552"/>
    <cellStyle name="Normal 3 5 2 2 3 10" xfId="12553"/>
    <cellStyle name="Normal 3 5 2 2 3 10 2" xfId="12554"/>
    <cellStyle name="Normal 3 5 2 2 3 10 2 2" xfId="42696"/>
    <cellStyle name="Normal 3 5 2 2 3 10 3" xfId="42695"/>
    <cellStyle name="Normal 3 5 2 2 3 11" xfId="12555"/>
    <cellStyle name="Normal 3 5 2 2 3 11 2" xfId="42697"/>
    <cellStyle name="Normal 3 5 2 2 3 12" xfId="42694"/>
    <cellStyle name="Normal 3 5 2 2 3 2" xfId="12556"/>
    <cellStyle name="Normal 3 5 2 2 3 2 2" xfId="12557"/>
    <cellStyle name="Normal 3 5 2 2 3 2 2 2" xfId="12558"/>
    <cellStyle name="Normal 3 5 2 2 3 2 2 2 2" xfId="12559"/>
    <cellStyle name="Normal 3 5 2 2 3 2 2 2 2 2" xfId="42701"/>
    <cellStyle name="Normal 3 5 2 2 3 2 2 2 3" xfId="42700"/>
    <cellStyle name="Normal 3 5 2 2 3 2 2 3" xfId="12560"/>
    <cellStyle name="Normal 3 5 2 2 3 2 2 3 2" xfId="42702"/>
    <cellStyle name="Normal 3 5 2 2 3 2 2 4" xfId="42699"/>
    <cellStyle name="Normal 3 5 2 2 3 2 3" xfId="12561"/>
    <cellStyle name="Normal 3 5 2 2 3 2 3 2" xfId="12562"/>
    <cellStyle name="Normal 3 5 2 2 3 2 3 2 2" xfId="12563"/>
    <cellStyle name="Normal 3 5 2 2 3 2 3 2 2 2" xfId="42705"/>
    <cellStyle name="Normal 3 5 2 2 3 2 3 2 3" xfId="42704"/>
    <cellStyle name="Normal 3 5 2 2 3 2 3 3" xfId="12564"/>
    <cellStyle name="Normal 3 5 2 2 3 2 3 3 2" xfId="42706"/>
    <cellStyle name="Normal 3 5 2 2 3 2 3 4" xfId="42703"/>
    <cellStyle name="Normal 3 5 2 2 3 2 4" xfId="12565"/>
    <cellStyle name="Normal 3 5 2 2 3 2 4 2" xfId="12566"/>
    <cellStyle name="Normal 3 5 2 2 3 2 4 2 2" xfId="12567"/>
    <cellStyle name="Normal 3 5 2 2 3 2 4 2 2 2" xfId="42709"/>
    <cellStyle name="Normal 3 5 2 2 3 2 4 2 3" xfId="42708"/>
    <cellStyle name="Normal 3 5 2 2 3 2 4 3" xfId="12568"/>
    <cellStyle name="Normal 3 5 2 2 3 2 4 3 2" xfId="42710"/>
    <cellStyle name="Normal 3 5 2 2 3 2 4 4" xfId="42707"/>
    <cellStyle name="Normal 3 5 2 2 3 2 5" xfId="12569"/>
    <cellStyle name="Normal 3 5 2 2 3 2 5 2" xfId="12570"/>
    <cellStyle name="Normal 3 5 2 2 3 2 5 2 2" xfId="42712"/>
    <cellStyle name="Normal 3 5 2 2 3 2 5 3" xfId="42711"/>
    <cellStyle name="Normal 3 5 2 2 3 2 6" xfId="12571"/>
    <cellStyle name="Normal 3 5 2 2 3 2 6 2" xfId="42713"/>
    <cellStyle name="Normal 3 5 2 2 3 2 7" xfId="42698"/>
    <cellStyle name="Normal 3 5 2 2 3 3" xfId="12572"/>
    <cellStyle name="Normal 3 5 2 2 3 3 2" xfId="12573"/>
    <cellStyle name="Normal 3 5 2 2 3 3 2 2" xfId="12574"/>
    <cellStyle name="Normal 3 5 2 2 3 3 2 2 2" xfId="12575"/>
    <cellStyle name="Normal 3 5 2 2 3 3 2 2 2 2" xfId="42717"/>
    <cellStyle name="Normal 3 5 2 2 3 3 2 2 3" xfId="42716"/>
    <cellStyle name="Normal 3 5 2 2 3 3 2 3" xfId="12576"/>
    <cellStyle name="Normal 3 5 2 2 3 3 2 3 2" xfId="42718"/>
    <cellStyle name="Normal 3 5 2 2 3 3 2 4" xfId="42715"/>
    <cellStyle name="Normal 3 5 2 2 3 3 3" xfId="12577"/>
    <cellStyle name="Normal 3 5 2 2 3 3 3 2" xfId="12578"/>
    <cellStyle name="Normal 3 5 2 2 3 3 3 2 2" xfId="12579"/>
    <cellStyle name="Normal 3 5 2 2 3 3 3 2 2 2" xfId="42721"/>
    <cellStyle name="Normal 3 5 2 2 3 3 3 2 3" xfId="42720"/>
    <cellStyle name="Normal 3 5 2 2 3 3 3 3" xfId="12580"/>
    <cellStyle name="Normal 3 5 2 2 3 3 3 3 2" xfId="42722"/>
    <cellStyle name="Normal 3 5 2 2 3 3 3 4" xfId="42719"/>
    <cellStyle name="Normal 3 5 2 2 3 3 4" xfId="12581"/>
    <cellStyle name="Normal 3 5 2 2 3 3 4 2" xfId="12582"/>
    <cellStyle name="Normal 3 5 2 2 3 3 4 2 2" xfId="12583"/>
    <cellStyle name="Normal 3 5 2 2 3 3 4 2 2 2" xfId="42725"/>
    <cellStyle name="Normal 3 5 2 2 3 3 4 2 3" xfId="42724"/>
    <cellStyle name="Normal 3 5 2 2 3 3 4 3" xfId="12584"/>
    <cellStyle name="Normal 3 5 2 2 3 3 4 3 2" xfId="42726"/>
    <cellStyle name="Normal 3 5 2 2 3 3 4 4" xfId="42723"/>
    <cellStyle name="Normal 3 5 2 2 3 3 5" xfId="12585"/>
    <cellStyle name="Normal 3 5 2 2 3 3 5 2" xfId="12586"/>
    <cellStyle name="Normal 3 5 2 2 3 3 5 2 2" xfId="42728"/>
    <cellStyle name="Normal 3 5 2 2 3 3 5 3" xfId="42727"/>
    <cellStyle name="Normal 3 5 2 2 3 3 6" xfId="12587"/>
    <cellStyle name="Normal 3 5 2 2 3 3 6 2" xfId="42729"/>
    <cellStyle name="Normal 3 5 2 2 3 3 7" xfId="42714"/>
    <cellStyle name="Normal 3 5 2 2 3 4" xfId="12588"/>
    <cellStyle name="Normal 3 5 2 2 3 4 2" xfId="12589"/>
    <cellStyle name="Normal 3 5 2 2 3 4 2 2" xfId="12590"/>
    <cellStyle name="Normal 3 5 2 2 3 4 2 2 2" xfId="12591"/>
    <cellStyle name="Normal 3 5 2 2 3 4 2 2 2 2" xfId="42733"/>
    <cellStyle name="Normal 3 5 2 2 3 4 2 2 3" xfId="42732"/>
    <cellStyle name="Normal 3 5 2 2 3 4 2 3" xfId="12592"/>
    <cellStyle name="Normal 3 5 2 2 3 4 2 3 2" xfId="42734"/>
    <cellStyle name="Normal 3 5 2 2 3 4 2 4" xfId="42731"/>
    <cellStyle name="Normal 3 5 2 2 3 4 3" xfId="12593"/>
    <cellStyle name="Normal 3 5 2 2 3 4 3 2" xfId="12594"/>
    <cellStyle name="Normal 3 5 2 2 3 4 3 2 2" xfId="12595"/>
    <cellStyle name="Normal 3 5 2 2 3 4 3 2 2 2" xfId="42737"/>
    <cellStyle name="Normal 3 5 2 2 3 4 3 2 3" xfId="42736"/>
    <cellStyle name="Normal 3 5 2 2 3 4 3 3" xfId="12596"/>
    <cellStyle name="Normal 3 5 2 2 3 4 3 3 2" xfId="42738"/>
    <cellStyle name="Normal 3 5 2 2 3 4 3 4" xfId="42735"/>
    <cellStyle name="Normal 3 5 2 2 3 4 4" xfId="12597"/>
    <cellStyle name="Normal 3 5 2 2 3 4 4 2" xfId="12598"/>
    <cellStyle name="Normal 3 5 2 2 3 4 4 2 2" xfId="42740"/>
    <cellStyle name="Normal 3 5 2 2 3 4 4 3" xfId="42739"/>
    <cellStyle name="Normal 3 5 2 2 3 4 5" xfId="12599"/>
    <cellStyle name="Normal 3 5 2 2 3 4 5 2" xfId="42741"/>
    <cellStyle name="Normal 3 5 2 2 3 4 6" xfId="42730"/>
    <cellStyle name="Normal 3 5 2 2 3 5" xfId="12600"/>
    <cellStyle name="Normal 3 5 2 2 3 5 2" xfId="12601"/>
    <cellStyle name="Normal 3 5 2 2 3 5 2 2" xfId="12602"/>
    <cellStyle name="Normal 3 5 2 2 3 5 2 2 2" xfId="42744"/>
    <cellStyle name="Normal 3 5 2 2 3 5 2 3" xfId="42743"/>
    <cellStyle name="Normal 3 5 2 2 3 5 3" xfId="12603"/>
    <cellStyle name="Normal 3 5 2 2 3 5 3 2" xfId="42745"/>
    <cellStyle name="Normal 3 5 2 2 3 5 4" xfId="42742"/>
    <cellStyle name="Normal 3 5 2 2 3 6" xfId="12604"/>
    <cellStyle name="Normal 3 5 2 2 3 6 2" xfId="12605"/>
    <cellStyle name="Normal 3 5 2 2 3 6 2 2" xfId="12606"/>
    <cellStyle name="Normal 3 5 2 2 3 6 2 2 2" xfId="42748"/>
    <cellStyle name="Normal 3 5 2 2 3 6 2 3" xfId="42747"/>
    <cellStyle name="Normal 3 5 2 2 3 6 3" xfId="12607"/>
    <cellStyle name="Normal 3 5 2 2 3 6 3 2" xfId="42749"/>
    <cellStyle name="Normal 3 5 2 2 3 6 4" xfId="42746"/>
    <cellStyle name="Normal 3 5 2 2 3 7" xfId="12608"/>
    <cellStyle name="Normal 3 5 2 2 3 7 2" xfId="12609"/>
    <cellStyle name="Normal 3 5 2 2 3 7 2 2" xfId="12610"/>
    <cellStyle name="Normal 3 5 2 2 3 7 2 2 2" xfId="42752"/>
    <cellStyle name="Normal 3 5 2 2 3 7 2 3" xfId="42751"/>
    <cellStyle name="Normal 3 5 2 2 3 7 3" xfId="12611"/>
    <cellStyle name="Normal 3 5 2 2 3 7 3 2" xfId="42753"/>
    <cellStyle name="Normal 3 5 2 2 3 7 4" xfId="42750"/>
    <cellStyle name="Normal 3 5 2 2 3 8" xfId="12612"/>
    <cellStyle name="Normal 3 5 2 2 3 8 2" xfId="12613"/>
    <cellStyle name="Normal 3 5 2 2 3 8 2 2" xfId="12614"/>
    <cellStyle name="Normal 3 5 2 2 3 8 2 2 2" xfId="42756"/>
    <cellStyle name="Normal 3 5 2 2 3 8 2 3" xfId="42755"/>
    <cellStyle name="Normal 3 5 2 2 3 8 3" xfId="12615"/>
    <cellStyle name="Normal 3 5 2 2 3 8 3 2" xfId="42757"/>
    <cellStyle name="Normal 3 5 2 2 3 8 4" xfId="42754"/>
    <cellStyle name="Normal 3 5 2 2 3 9" xfId="12616"/>
    <cellStyle name="Normal 3 5 2 2 3 9 2" xfId="12617"/>
    <cellStyle name="Normal 3 5 2 2 3 9 2 2" xfId="12618"/>
    <cellStyle name="Normal 3 5 2 2 3 9 2 2 2" xfId="42760"/>
    <cellStyle name="Normal 3 5 2 2 3 9 2 3" xfId="42759"/>
    <cellStyle name="Normal 3 5 2 2 3 9 3" xfId="12619"/>
    <cellStyle name="Normal 3 5 2 2 3 9 3 2" xfId="42761"/>
    <cellStyle name="Normal 3 5 2 2 3 9 4" xfId="42758"/>
    <cellStyle name="Normal 3 5 2 2 4" xfId="12620"/>
    <cellStyle name="Normal 3 5 2 2 4 2" xfId="12621"/>
    <cellStyle name="Normal 3 5 2 2 4 2 2" xfId="12622"/>
    <cellStyle name="Normal 3 5 2 2 4 2 2 2" xfId="12623"/>
    <cellStyle name="Normal 3 5 2 2 4 2 2 2 2" xfId="42765"/>
    <cellStyle name="Normal 3 5 2 2 4 2 2 3" xfId="42764"/>
    <cellStyle name="Normal 3 5 2 2 4 2 3" xfId="12624"/>
    <cellStyle name="Normal 3 5 2 2 4 2 3 2" xfId="42766"/>
    <cellStyle name="Normal 3 5 2 2 4 2 4" xfId="42763"/>
    <cellStyle name="Normal 3 5 2 2 4 3" xfId="12625"/>
    <cellStyle name="Normal 3 5 2 2 4 3 2" xfId="12626"/>
    <cellStyle name="Normal 3 5 2 2 4 3 2 2" xfId="12627"/>
    <cellStyle name="Normal 3 5 2 2 4 3 2 2 2" xfId="42769"/>
    <cellStyle name="Normal 3 5 2 2 4 3 2 3" xfId="42768"/>
    <cellStyle name="Normal 3 5 2 2 4 3 3" xfId="12628"/>
    <cellStyle name="Normal 3 5 2 2 4 3 3 2" xfId="42770"/>
    <cellStyle name="Normal 3 5 2 2 4 3 4" xfId="42767"/>
    <cellStyle name="Normal 3 5 2 2 4 4" xfId="12629"/>
    <cellStyle name="Normal 3 5 2 2 4 4 2" xfId="12630"/>
    <cellStyle name="Normal 3 5 2 2 4 4 2 2" xfId="12631"/>
    <cellStyle name="Normal 3 5 2 2 4 4 2 2 2" xfId="42773"/>
    <cellStyle name="Normal 3 5 2 2 4 4 2 3" xfId="42772"/>
    <cellStyle name="Normal 3 5 2 2 4 4 3" xfId="12632"/>
    <cellStyle name="Normal 3 5 2 2 4 4 3 2" xfId="42774"/>
    <cellStyle name="Normal 3 5 2 2 4 4 4" xfId="42771"/>
    <cellStyle name="Normal 3 5 2 2 4 5" xfId="12633"/>
    <cellStyle name="Normal 3 5 2 2 4 5 2" xfId="12634"/>
    <cellStyle name="Normal 3 5 2 2 4 5 2 2" xfId="42776"/>
    <cellStyle name="Normal 3 5 2 2 4 5 3" xfId="42775"/>
    <cellStyle name="Normal 3 5 2 2 4 6" xfId="12635"/>
    <cellStyle name="Normal 3 5 2 2 4 6 2" xfId="42777"/>
    <cellStyle name="Normal 3 5 2 2 4 7" xfId="42762"/>
    <cellStyle name="Normal 3 5 2 2 5" xfId="12636"/>
    <cellStyle name="Normal 3 5 2 2 5 2" xfId="12637"/>
    <cellStyle name="Normal 3 5 2 2 5 2 2" xfId="12638"/>
    <cellStyle name="Normal 3 5 2 2 5 2 2 2" xfId="12639"/>
    <cellStyle name="Normal 3 5 2 2 5 2 2 2 2" xfId="42781"/>
    <cellStyle name="Normal 3 5 2 2 5 2 2 3" xfId="42780"/>
    <cellStyle name="Normal 3 5 2 2 5 2 3" xfId="12640"/>
    <cellStyle name="Normal 3 5 2 2 5 2 3 2" xfId="42782"/>
    <cellStyle name="Normal 3 5 2 2 5 2 4" xfId="42779"/>
    <cellStyle name="Normal 3 5 2 2 5 3" xfId="12641"/>
    <cellStyle name="Normal 3 5 2 2 5 3 2" xfId="12642"/>
    <cellStyle name="Normal 3 5 2 2 5 3 2 2" xfId="12643"/>
    <cellStyle name="Normal 3 5 2 2 5 3 2 2 2" xfId="42785"/>
    <cellStyle name="Normal 3 5 2 2 5 3 2 3" xfId="42784"/>
    <cellStyle name="Normal 3 5 2 2 5 3 3" xfId="12644"/>
    <cellStyle name="Normal 3 5 2 2 5 3 3 2" xfId="42786"/>
    <cellStyle name="Normal 3 5 2 2 5 3 4" xfId="42783"/>
    <cellStyle name="Normal 3 5 2 2 5 4" xfId="12645"/>
    <cellStyle name="Normal 3 5 2 2 5 4 2" xfId="12646"/>
    <cellStyle name="Normal 3 5 2 2 5 4 2 2" xfId="12647"/>
    <cellStyle name="Normal 3 5 2 2 5 4 2 2 2" xfId="42789"/>
    <cellStyle name="Normal 3 5 2 2 5 4 2 3" xfId="42788"/>
    <cellStyle name="Normal 3 5 2 2 5 4 3" xfId="12648"/>
    <cellStyle name="Normal 3 5 2 2 5 4 3 2" xfId="42790"/>
    <cellStyle name="Normal 3 5 2 2 5 4 4" xfId="42787"/>
    <cellStyle name="Normal 3 5 2 2 5 5" xfId="12649"/>
    <cellStyle name="Normal 3 5 2 2 5 5 2" xfId="12650"/>
    <cellStyle name="Normal 3 5 2 2 5 5 2 2" xfId="42792"/>
    <cellStyle name="Normal 3 5 2 2 5 5 3" xfId="42791"/>
    <cellStyle name="Normal 3 5 2 2 5 6" xfId="12651"/>
    <cellStyle name="Normal 3 5 2 2 5 6 2" xfId="42793"/>
    <cellStyle name="Normal 3 5 2 2 5 7" xfId="42778"/>
    <cellStyle name="Normal 3 5 2 2 6" xfId="12652"/>
    <cellStyle name="Normal 3 5 2 2 6 2" xfId="12653"/>
    <cellStyle name="Normal 3 5 2 2 6 2 2" xfId="12654"/>
    <cellStyle name="Normal 3 5 2 2 6 2 2 2" xfId="12655"/>
    <cellStyle name="Normal 3 5 2 2 6 2 2 2 2" xfId="42797"/>
    <cellStyle name="Normal 3 5 2 2 6 2 2 3" xfId="42796"/>
    <cellStyle name="Normal 3 5 2 2 6 2 3" xfId="12656"/>
    <cellStyle name="Normal 3 5 2 2 6 2 3 2" xfId="42798"/>
    <cellStyle name="Normal 3 5 2 2 6 2 4" xfId="42795"/>
    <cellStyle name="Normal 3 5 2 2 6 3" xfId="12657"/>
    <cellStyle name="Normal 3 5 2 2 6 3 2" xfId="12658"/>
    <cellStyle name="Normal 3 5 2 2 6 3 2 2" xfId="12659"/>
    <cellStyle name="Normal 3 5 2 2 6 3 2 2 2" xfId="42801"/>
    <cellStyle name="Normal 3 5 2 2 6 3 2 3" xfId="42800"/>
    <cellStyle name="Normal 3 5 2 2 6 3 3" xfId="12660"/>
    <cellStyle name="Normal 3 5 2 2 6 3 3 2" xfId="42802"/>
    <cellStyle name="Normal 3 5 2 2 6 3 4" xfId="42799"/>
    <cellStyle name="Normal 3 5 2 2 6 4" xfId="12661"/>
    <cellStyle name="Normal 3 5 2 2 6 4 2" xfId="12662"/>
    <cellStyle name="Normal 3 5 2 2 6 4 2 2" xfId="42804"/>
    <cellStyle name="Normal 3 5 2 2 6 4 3" xfId="42803"/>
    <cellStyle name="Normal 3 5 2 2 6 5" xfId="12663"/>
    <cellStyle name="Normal 3 5 2 2 6 5 2" xfId="42805"/>
    <cellStyle name="Normal 3 5 2 2 6 6" xfId="42794"/>
    <cellStyle name="Normal 3 5 2 2 7" xfId="12664"/>
    <cellStyle name="Normal 3 5 2 2 7 2" xfId="12665"/>
    <cellStyle name="Normal 3 5 2 2 7 2 2" xfId="12666"/>
    <cellStyle name="Normal 3 5 2 2 7 2 2 2" xfId="42808"/>
    <cellStyle name="Normal 3 5 2 2 7 2 3" xfId="42807"/>
    <cellStyle name="Normal 3 5 2 2 7 3" xfId="12667"/>
    <cellStyle name="Normal 3 5 2 2 7 3 2" xfId="42809"/>
    <cellStyle name="Normal 3 5 2 2 7 4" xfId="42806"/>
    <cellStyle name="Normal 3 5 2 2 8" xfId="12668"/>
    <cellStyle name="Normal 3 5 2 2 8 2" xfId="12669"/>
    <cellStyle name="Normal 3 5 2 2 8 2 2" xfId="12670"/>
    <cellStyle name="Normal 3 5 2 2 8 2 2 2" xfId="42812"/>
    <cellStyle name="Normal 3 5 2 2 8 2 3" xfId="42811"/>
    <cellStyle name="Normal 3 5 2 2 8 3" xfId="12671"/>
    <cellStyle name="Normal 3 5 2 2 8 3 2" xfId="42813"/>
    <cellStyle name="Normal 3 5 2 2 8 4" xfId="42810"/>
    <cellStyle name="Normal 3 5 2 2 9" xfId="12672"/>
    <cellStyle name="Normal 3 5 2 2 9 2" xfId="12673"/>
    <cellStyle name="Normal 3 5 2 2 9 2 2" xfId="12674"/>
    <cellStyle name="Normal 3 5 2 2 9 2 2 2" xfId="42816"/>
    <cellStyle name="Normal 3 5 2 2 9 2 3" xfId="42815"/>
    <cellStyle name="Normal 3 5 2 2 9 3" xfId="12675"/>
    <cellStyle name="Normal 3 5 2 2 9 3 2" xfId="42817"/>
    <cellStyle name="Normal 3 5 2 2 9 4" xfId="42814"/>
    <cellStyle name="Normal 3 5 2 3" xfId="12676"/>
    <cellStyle name="Normal 3 5 2 3 10" xfId="12677"/>
    <cellStyle name="Normal 3 5 2 3 10 2" xfId="12678"/>
    <cellStyle name="Normal 3 5 2 3 10 2 2" xfId="12679"/>
    <cellStyle name="Normal 3 5 2 3 10 2 2 2" xfId="42821"/>
    <cellStyle name="Normal 3 5 2 3 10 2 3" xfId="42820"/>
    <cellStyle name="Normal 3 5 2 3 10 3" xfId="12680"/>
    <cellStyle name="Normal 3 5 2 3 10 3 2" xfId="42822"/>
    <cellStyle name="Normal 3 5 2 3 10 4" xfId="42819"/>
    <cellStyle name="Normal 3 5 2 3 11" xfId="12681"/>
    <cellStyle name="Normal 3 5 2 3 11 2" xfId="12682"/>
    <cellStyle name="Normal 3 5 2 3 11 2 2" xfId="42824"/>
    <cellStyle name="Normal 3 5 2 3 11 3" xfId="42823"/>
    <cellStyle name="Normal 3 5 2 3 12" xfId="12683"/>
    <cellStyle name="Normal 3 5 2 3 12 2" xfId="42825"/>
    <cellStyle name="Normal 3 5 2 3 13" xfId="12684"/>
    <cellStyle name="Normal 3 5 2 3 13 2" xfId="42826"/>
    <cellStyle name="Normal 3 5 2 3 14" xfId="42818"/>
    <cellStyle name="Normal 3 5 2 3 2" xfId="12685"/>
    <cellStyle name="Normal 3 5 2 3 2 10" xfId="12686"/>
    <cellStyle name="Normal 3 5 2 3 2 10 2" xfId="12687"/>
    <cellStyle name="Normal 3 5 2 3 2 10 2 2" xfId="42829"/>
    <cellStyle name="Normal 3 5 2 3 2 10 3" xfId="42828"/>
    <cellStyle name="Normal 3 5 2 3 2 11" xfId="12688"/>
    <cellStyle name="Normal 3 5 2 3 2 11 2" xfId="42830"/>
    <cellStyle name="Normal 3 5 2 3 2 12" xfId="42827"/>
    <cellStyle name="Normal 3 5 2 3 2 2" xfId="12689"/>
    <cellStyle name="Normal 3 5 2 3 2 2 2" xfId="12690"/>
    <cellStyle name="Normal 3 5 2 3 2 2 2 2" xfId="12691"/>
    <cellStyle name="Normal 3 5 2 3 2 2 2 2 2" xfId="12692"/>
    <cellStyle name="Normal 3 5 2 3 2 2 2 2 2 2" xfId="42834"/>
    <cellStyle name="Normal 3 5 2 3 2 2 2 2 3" xfId="42833"/>
    <cellStyle name="Normal 3 5 2 3 2 2 2 3" xfId="12693"/>
    <cellStyle name="Normal 3 5 2 3 2 2 2 3 2" xfId="42835"/>
    <cellStyle name="Normal 3 5 2 3 2 2 2 4" xfId="42832"/>
    <cellStyle name="Normal 3 5 2 3 2 2 3" xfId="12694"/>
    <cellStyle name="Normal 3 5 2 3 2 2 3 2" xfId="12695"/>
    <cellStyle name="Normal 3 5 2 3 2 2 3 2 2" xfId="12696"/>
    <cellStyle name="Normal 3 5 2 3 2 2 3 2 2 2" xfId="42838"/>
    <cellStyle name="Normal 3 5 2 3 2 2 3 2 3" xfId="42837"/>
    <cellStyle name="Normal 3 5 2 3 2 2 3 3" xfId="12697"/>
    <cellStyle name="Normal 3 5 2 3 2 2 3 3 2" xfId="42839"/>
    <cellStyle name="Normal 3 5 2 3 2 2 3 4" xfId="42836"/>
    <cellStyle name="Normal 3 5 2 3 2 2 4" xfId="12698"/>
    <cellStyle name="Normal 3 5 2 3 2 2 4 2" xfId="12699"/>
    <cellStyle name="Normal 3 5 2 3 2 2 4 2 2" xfId="12700"/>
    <cellStyle name="Normal 3 5 2 3 2 2 4 2 2 2" xfId="42842"/>
    <cellStyle name="Normal 3 5 2 3 2 2 4 2 3" xfId="42841"/>
    <cellStyle name="Normal 3 5 2 3 2 2 4 3" xfId="12701"/>
    <cellStyle name="Normal 3 5 2 3 2 2 4 3 2" xfId="42843"/>
    <cellStyle name="Normal 3 5 2 3 2 2 4 4" xfId="42840"/>
    <cellStyle name="Normal 3 5 2 3 2 2 5" xfId="12702"/>
    <cellStyle name="Normal 3 5 2 3 2 2 5 2" xfId="12703"/>
    <cellStyle name="Normal 3 5 2 3 2 2 5 2 2" xfId="42845"/>
    <cellStyle name="Normal 3 5 2 3 2 2 5 3" xfId="42844"/>
    <cellStyle name="Normal 3 5 2 3 2 2 6" xfId="12704"/>
    <cellStyle name="Normal 3 5 2 3 2 2 6 2" xfId="42846"/>
    <cellStyle name="Normal 3 5 2 3 2 2 7" xfId="42831"/>
    <cellStyle name="Normal 3 5 2 3 2 3" xfId="12705"/>
    <cellStyle name="Normal 3 5 2 3 2 3 2" xfId="12706"/>
    <cellStyle name="Normal 3 5 2 3 2 3 2 2" xfId="12707"/>
    <cellStyle name="Normal 3 5 2 3 2 3 2 2 2" xfId="12708"/>
    <cellStyle name="Normal 3 5 2 3 2 3 2 2 2 2" xfId="42850"/>
    <cellStyle name="Normal 3 5 2 3 2 3 2 2 3" xfId="42849"/>
    <cellStyle name="Normal 3 5 2 3 2 3 2 3" xfId="12709"/>
    <cellStyle name="Normal 3 5 2 3 2 3 2 3 2" xfId="42851"/>
    <cellStyle name="Normal 3 5 2 3 2 3 2 4" xfId="42848"/>
    <cellStyle name="Normal 3 5 2 3 2 3 3" xfId="12710"/>
    <cellStyle name="Normal 3 5 2 3 2 3 3 2" xfId="12711"/>
    <cellStyle name="Normal 3 5 2 3 2 3 3 2 2" xfId="12712"/>
    <cellStyle name="Normal 3 5 2 3 2 3 3 2 2 2" xfId="42854"/>
    <cellStyle name="Normal 3 5 2 3 2 3 3 2 3" xfId="42853"/>
    <cellStyle name="Normal 3 5 2 3 2 3 3 3" xfId="12713"/>
    <cellStyle name="Normal 3 5 2 3 2 3 3 3 2" xfId="42855"/>
    <cellStyle name="Normal 3 5 2 3 2 3 3 4" xfId="42852"/>
    <cellStyle name="Normal 3 5 2 3 2 3 4" xfId="12714"/>
    <cellStyle name="Normal 3 5 2 3 2 3 4 2" xfId="12715"/>
    <cellStyle name="Normal 3 5 2 3 2 3 4 2 2" xfId="12716"/>
    <cellStyle name="Normal 3 5 2 3 2 3 4 2 2 2" xfId="42858"/>
    <cellStyle name="Normal 3 5 2 3 2 3 4 2 3" xfId="42857"/>
    <cellStyle name="Normal 3 5 2 3 2 3 4 3" xfId="12717"/>
    <cellStyle name="Normal 3 5 2 3 2 3 4 3 2" xfId="42859"/>
    <cellStyle name="Normal 3 5 2 3 2 3 4 4" xfId="42856"/>
    <cellStyle name="Normal 3 5 2 3 2 3 5" xfId="12718"/>
    <cellStyle name="Normal 3 5 2 3 2 3 5 2" xfId="12719"/>
    <cellStyle name="Normal 3 5 2 3 2 3 5 2 2" xfId="42861"/>
    <cellStyle name="Normal 3 5 2 3 2 3 5 3" xfId="42860"/>
    <cellStyle name="Normal 3 5 2 3 2 3 6" xfId="12720"/>
    <cellStyle name="Normal 3 5 2 3 2 3 6 2" xfId="42862"/>
    <cellStyle name="Normal 3 5 2 3 2 3 7" xfId="42847"/>
    <cellStyle name="Normal 3 5 2 3 2 4" xfId="12721"/>
    <cellStyle name="Normal 3 5 2 3 2 4 2" xfId="12722"/>
    <cellStyle name="Normal 3 5 2 3 2 4 2 2" xfId="12723"/>
    <cellStyle name="Normal 3 5 2 3 2 4 2 2 2" xfId="12724"/>
    <cellStyle name="Normal 3 5 2 3 2 4 2 2 2 2" xfId="42866"/>
    <cellStyle name="Normal 3 5 2 3 2 4 2 2 3" xfId="42865"/>
    <cellStyle name="Normal 3 5 2 3 2 4 2 3" xfId="12725"/>
    <cellStyle name="Normal 3 5 2 3 2 4 2 3 2" xfId="42867"/>
    <cellStyle name="Normal 3 5 2 3 2 4 2 4" xfId="42864"/>
    <cellStyle name="Normal 3 5 2 3 2 4 3" xfId="12726"/>
    <cellStyle name="Normal 3 5 2 3 2 4 3 2" xfId="12727"/>
    <cellStyle name="Normal 3 5 2 3 2 4 3 2 2" xfId="12728"/>
    <cellStyle name="Normal 3 5 2 3 2 4 3 2 2 2" xfId="42870"/>
    <cellStyle name="Normal 3 5 2 3 2 4 3 2 3" xfId="42869"/>
    <cellStyle name="Normal 3 5 2 3 2 4 3 3" xfId="12729"/>
    <cellStyle name="Normal 3 5 2 3 2 4 3 3 2" xfId="42871"/>
    <cellStyle name="Normal 3 5 2 3 2 4 3 4" xfId="42868"/>
    <cellStyle name="Normal 3 5 2 3 2 4 4" xfId="12730"/>
    <cellStyle name="Normal 3 5 2 3 2 4 4 2" xfId="12731"/>
    <cellStyle name="Normal 3 5 2 3 2 4 4 2 2" xfId="42873"/>
    <cellStyle name="Normal 3 5 2 3 2 4 4 3" xfId="42872"/>
    <cellStyle name="Normal 3 5 2 3 2 4 5" xfId="12732"/>
    <cellStyle name="Normal 3 5 2 3 2 4 5 2" xfId="42874"/>
    <cellStyle name="Normal 3 5 2 3 2 4 6" xfId="42863"/>
    <cellStyle name="Normal 3 5 2 3 2 5" xfId="12733"/>
    <cellStyle name="Normal 3 5 2 3 2 5 2" xfId="12734"/>
    <cellStyle name="Normal 3 5 2 3 2 5 2 2" xfId="12735"/>
    <cellStyle name="Normal 3 5 2 3 2 5 2 2 2" xfId="42877"/>
    <cellStyle name="Normal 3 5 2 3 2 5 2 3" xfId="42876"/>
    <cellStyle name="Normal 3 5 2 3 2 5 3" xfId="12736"/>
    <cellStyle name="Normal 3 5 2 3 2 5 3 2" xfId="42878"/>
    <cellStyle name="Normal 3 5 2 3 2 5 4" xfId="42875"/>
    <cellStyle name="Normal 3 5 2 3 2 6" xfId="12737"/>
    <cellStyle name="Normal 3 5 2 3 2 6 2" xfId="12738"/>
    <cellStyle name="Normal 3 5 2 3 2 6 2 2" xfId="12739"/>
    <cellStyle name="Normal 3 5 2 3 2 6 2 2 2" xfId="42881"/>
    <cellStyle name="Normal 3 5 2 3 2 6 2 3" xfId="42880"/>
    <cellStyle name="Normal 3 5 2 3 2 6 3" xfId="12740"/>
    <cellStyle name="Normal 3 5 2 3 2 6 3 2" xfId="42882"/>
    <cellStyle name="Normal 3 5 2 3 2 6 4" xfId="42879"/>
    <cellStyle name="Normal 3 5 2 3 2 7" xfId="12741"/>
    <cellStyle name="Normal 3 5 2 3 2 7 2" xfId="12742"/>
    <cellStyle name="Normal 3 5 2 3 2 7 2 2" xfId="12743"/>
    <cellStyle name="Normal 3 5 2 3 2 7 2 2 2" xfId="42885"/>
    <cellStyle name="Normal 3 5 2 3 2 7 2 3" xfId="42884"/>
    <cellStyle name="Normal 3 5 2 3 2 7 3" xfId="12744"/>
    <cellStyle name="Normal 3 5 2 3 2 7 3 2" xfId="42886"/>
    <cellStyle name="Normal 3 5 2 3 2 7 4" xfId="42883"/>
    <cellStyle name="Normal 3 5 2 3 2 8" xfId="12745"/>
    <cellStyle name="Normal 3 5 2 3 2 8 2" xfId="12746"/>
    <cellStyle name="Normal 3 5 2 3 2 8 2 2" xfId="12747"/>
    <cellStyle name="Normal 3 5 2 3 2 8 2 2 2" xfId="42889"/>
    <cellStyle name="Normal 3 5 2 3 2 8 2 3" xfId="42888"/>
    <cellStyle name="Normal 3 5 2 3 2 8 3" xfId="12748"/>
    <cellStyle name="Normal 3 5 2 3 2 8 3 2" xfId="42890"/>
    <cellStyle name="Normal 3 5 2 3 2 8 4" xfId="42887"/>
    <cellStyle name="Normal 3 5 2 3 2 9" xfId="12749"/>
    <cellStyle name="Normal 3 5 2 3 2 9 2" xfId="12750"/>
    <cellStyle name="Normal 3 5 2 3 2 9 2 2" xfId="12751"/>
    <cellStyle name="Normal 3 5 2 3 2 9 2 2 2" xfId="42893"/>
    <cellStyle name="Normal 3 5 2 3 2 9 2 3" xfId="42892"/>
    <cellStyle name="Normal 3 5 2 3 2 9 3" xfId="12752"/>
    <cellStyle name="Normal 3 5 2 3 2 9 3 2" xfId="42894"/>
    <cellStyle name="Normal 3 5 2 3 2 9 4" xfId="42891"/>
    <cellStyle name="Normal 3 5 2 3 3" xfId="12753"/>
    <cellStyle name="Normal 3 5 2 3 3 2" xfId="12754"/>
    <cellStyle name="Normal 3 5 2 3 3 2 2" xfId="12755"/>
    <cellStyle name="Normal 3 5 2 3 3 2 2 2" xfId="12756"/>
    <cellStyle name="Normal 3 5 2 3 3 2 2 2 2" xfId="42898"/>
    <cellStyle name="Normal 3 5 2 3 3 2 2 3" xfId="42897"/>
    <cellStyle name="Normal 3 5 2 3 3 2 3" xfId="12757"/>
    <cellStyle name="Normal 3 5 2 3 3 2 3 2" xfId="42899"/>
    <cellStyle name="Normal 3 5 2 3 3 2 4" xfId="42896"/>
    <cellStyle name="Normal 3 5 2 3 3 3" xfId="12758"/>
    <cellStyle name="Normal 3 5 2 3 3 3 2" xfId="12759"/>
    <cellStyle name="Normal 3 5 2 3 3 3 2 2" xfId="12760"/>
    <cellStyle name="Normal 3 5 2 3 3 3 2 2 2" xfId="42902"/>
    <cellStyle name="Normal 3 5 2 3 3 3 2 3" xfId="42901"/>
    <cellStyle name="Normal 3 5 2 3 3 3 3" xfId="12761"/>
    <cellStyle name="Normal 3 5 2 3 3 3 3 2" xfId="42903"/>
    <cellStyle name="Normal 3 5 2 3 3 3 4" xfId="42900"/>
    <cellStyle name="Normal 3 5 2 3 3 4" xfId="12762"/>
    <cellStyle name="Normal 3 5 2 3 3 4 2" xfId="12763"/>
    <cellStyle name="Normal 3 5 2 3 3 4 2 2" xfId="12764"/>
    <cellStyle name="Normal 3 5 2 3 3 4 2 2 2" xfId="42906"/>
    <cellStyle name="Normal 3 5 2 3 3 4 2 3" xfId="42905"/>
    <cellStyle name="Normal 3 5 2 3 3 4 3" xfId="12765"/>
    <cellStyle name="Normal 3 5 2 3 3 4 3 2" xfId="42907"/>
    <cellStyle name="Normal 3 5 2 3 3 4 4" xfId="42904"/>
    <cellStyle name="Normal 3 5 2 3 3 5" xfId="12766"/>
    <cellStyle name="Normal 3 5 2 3 3 5 2" xfId="12767"/>
    <cellStyle name="Normal 3 5 2 3 3 5 2 2" xfId="42909"/>
    <cellStyle name="Normal 3 5 2 3 3 5 3" xfId="42908"/>
    <cellStyle name="Normal 3 5 2 3 3 6" xfId="12768"/>
    <cellStyle name="Normal 3 5 2 3 3 6 2" xfId="42910"/>
    <cellStyle name="Normal 3 5 2 3 3 7" xfId="42895"/>
    <cellStyle name="Normal 3 5 2 3 4" xfId="12769"/>
    <cellStyle name="Normal 3 5 2 3 4 2" xfId="12770"/>
    <cellStyle name="Normal 3 5 2 3 4 2 2" xfId="12771"/>
    <cellStyle name="Normal 3 5 2 3 4 2 2 2" xfId="12772"/>
    <cellStyle name="Normal 3 5 2 3 4 2 2 2 2" xfId="42914"/>
    <cellStyle name="Normal 3 5 2 3 4 2 2 3" xfId="42913"/>
    <cellStyle name="Normal 3 5 2 3 4 2 3" xfId="12773"/>
    <cellStyle name="Normal 3 5 2 3 4 2 3 2" xfId="42915"/>
    <cellStyle name="Normal 3 5 2 3 4 2 4" xfId="42912"/>
    <cellStyle name="Normal 3 5 2 3 4 3" xfId="12774"/>
    <cellStyle name="Normal 3 5 2 3 4 3 2" xfId="12775"/>
    <cellStyle name="Normal 3 5 2 3 4 3 2 2" xfId="12776"/>
    <cellStyle name="Normal 3 5 2 3 4 3 2 2 2" xfId="42918"/>
    <cellStyle name="Normal 3 5 2 3 4 3 2 3" xfId="42917"/>
    <cellStyle name="Normal 3 5 2 3 4 3 3" xfId="12777"/>
    <cellStyle name="Normal 3 5 2 3 4 3 3 2" xfId="42919"/>
    <cellStyle name="Normal 3 5 2 3 4 3 4" xfId="42916"/>
    <cellStyle name="Normal 3 5 2 3 4 4" xfId="12778"/>
    <cellStyle name="Normal 3 5 2 3 4 4 2" xfId="12779"/>
    <cellStyle name="Normal 3 5 2 3 4 4 2 2" xfId="12780"/>
    <cellStyle name="Normal 3 5 2 3 4 4 2 2 2" xfId="42922"/>
    <cellStyle name="Normal 3 5 2 3 4 4 2 3" xfId="42921"/>
    <cellStyle name="Normal 3 5 2 3 4 4 3" xfId="12781"/>
    <cellStyle name="Normal 3 5 2 3 4 4 3 2" xfId="42923"/>
    <cellStyle name="Normal 3 5 2 3 4 4 4" xfId="42920"/>
    <cellStyle name="Normal 3 5 2 3 4 5" xfId="12782"/>
    <cellStyle name="Normal 3 5 2 3 4 5 2" xfId="12783"/>
    <cellStyle name="Normal 3 5 2 3 4 5 2 2" xfId="42925"/>
    <cellStyle name="Normal 3 5 2 3 4 5 3" xfId="42924"/>
    <cellStyle name="Normal 3 5 2 3 4 6" xfId="12784"/>
    <cellStyle name="Normal 3 5 2 3 4 6 2" xfId="42926"/>
    <cellStyle name="Normal 3 5 2 3 4 7" xfId="42911"/>
    <cellStyle name="Normal 3 5 2 3 5" xfId="12785"/>
    <cellStyle name="Normal 3 5 2 3 5 2" xfId="12786"/>
    <cellStyle name="Normal 3 5 2 3 5 2 2" xfId="12787"/>
    <cellStyle name="Normal 3 5 2 3 5 2 2 2" xfId="12788"/>
    <cellStyle name="Normal 3 5 2 3 5 2 2 2 2" xfId="42930"/>
    <cellStyle name="Normal 3 5 2 3 5 2 2 3" xfId="42929"/>
    <cellStyle name="Normal 3 5 2 3 5 2 3" xfId="12789"/>
    <cellStyle name="Normal 3 5 2 3 5 2 3 2" xfId="42931"/>
    <cellStyle name="Normal 3 5 2 3 5 2 4" xfId="42928"/>
    <cellStyle name="Normal 3 5 2 3 5 3" xfId="12790"/>
    <cellStyle name="Normal 3 5 2 3 5 3 2" xfId="12791"/>
    <cellStyle name="Normal 3 5 2 3 5 3 2 2" xfId="12792"/>
    <cellStyle name="Normal 3 5 2 3 5 3 2 2 2" xfId="42934"/>
    <cellStyle name="Normal 3 5 2 3 5 3 2 3" xfId="42933"/>
    <cellStyle name="Normal 3 5 2 3 5 3 3" xfId="12793"/>
    <cellStyle name="Normal 3 5 2 3 5 3 3 2" xfId="42935"/>
    <cellStyle name="Normal 3 5 2 3 5 3 4" xfId="42932"/>
    <cellStyle name="Normal 3 5 2 3 5 4" xfId="12794"/>
    <cellStyle name="Normal 3 5 2 3 5 4 2" xfId="12795"/>
    <cellStyle name="Normal 3 5 2 3 5 4 2 2" xfId="42937"/>
    <cellStyle name="Normal 3 5 2 3 5 4 3" xfId="42936"/>
    <cellStyle name="Normal 3 5 2 3 5 5" xfId="12796"/>
    <cellStyle name="Normal 3 5 2 3 5 5 2" xfId="42938"/>
    <cellStyle name="Normal 3 5 2 3 5 6" xfId="42927"/>
    <cellStyle name="Normal 3 5 2 3 6" xfId="12797"/>
    <cellStyle name="Normal 3 5 2 3 6 2" xfId="12798"/>
    <cellStyle name="Normal 3 5 2 3 6 2 2" xfId="12799"/>
    <cellStyle name="Normal 3 5 2 3 6 2 2 2" xfId="42941"/>
    <cellStyle name="Normal 3 5 2 3 6 2 3" xfId="42940"/>
    <cellStyle name="Normal 3 5 2 3 6 3" xfId="12800"/>
    <cellStyle name="Normal 3 5 2 3 6 3 2" xfId="42942"/>
    <cellStyle name="Normal 3 5 2 3 6 4" xfId="42939"/>
    <cellStyle name="Normal 3 5 2 3 7" xfId="12801"/>
    <cellStyle name="Normal 3 5 2 3 7 2" xfId="12802"/>
    <cellStyle name="Normal 3 5 2 3 7 2 2" xfId="12803"/>
    <cellStyle name="Normal 3 5 2 3 7 2 2 2" xfId="42945"/>
    <cellStyle name="Normal 3 5 2 3 7 2 3" xfId="42944"/>
    <cellStyle name="Normal 3 5 2 3 7 3" xfId="12804"/>
    <cellStyle name="Normal 3 5 2 3 7 3 2" xfId="42946"/>
    <cellStyle name="Normal 3 5 2 3 7 4" xfId="42943"/>
    <cellStyle name="Normal 3 5 2 3 8" xfId="12805"/>
    <cellStyle name="Normal 3 5 2 3 8 2" xfId="12806"/>
    <cellStyle name="Normal 3 5 2 3 8 2 2" xfId="12807"/>
    <cellStyle name="Normal 3 5 2 3 8 2 2 2" xfId="42949"/>
    <cellStyle name="Normal 3 5 2 3 8 2 3" xfId="42948"/>
    <cellStyle name="Normal 3 5 2 3 8 3" xfId="12808"/>
    <cellStyle name="Normal 3 5 2 3 8 3 2" xfId="42950"/>
    <cellStyle name="Normal 3 5 2 3 8 4" xfId="42947"/>
    <cellStyle name="Normal 3 5 2 3 9" xfId="12809"/>
    <cellStyle name="Normal 3 5 2 3 9 2" xfId="12810"/>
    <cellStyle name="Normal 3 5 2 3 9 2 2" xfId="12811"/>
    <cellStyle name="Normal 3 5 2 3 9 2 2 2" xfId="42953"/>
    <cellStyle name="Normal 3 5 2 3 9 2 3" xfId="42952"/>
    <cellStyle name="Normal 3 5 2 3 9 3" xfId="12812"/>
    <cellStyle name="Normal 3 5 2 3 9 3 2" xfId="42954"/>
    <cellStyle name="Normal 3 5 2 3 9 4" xfId="42951"/>
    <cellStyle name="Normal 3 5 2 4" xfId="12813"/>
    <cellStyle name="Normal 3 5 2 4 10" xfId="12814"/>
    <cellStyle name="Normal 3 5 2 4 10 2" xfId="12815"/>
    <cellStyle name="Normal 3 5 2 4 10 2 2" xfId="42957"/>
    <cellStyle name="Normal 3 5 2 4 10 3" xfId="42956"/>
    <cellStyle name="Normal 3 5 2 4 11" xfId="12816"/>
    <cellStyle name="Normal 3 5 2 4 11 2" xfId="42958"/>
    <cellStyle name="Normal 3 5 2 4 12" xfId="42955"/>
    <cellStyle name="Normal 3 5 2 4 2" xfId="12817"/>
    <cellStyle name="Normal 3 5 2 4 2 2" xfId="12818"/>
    <cellStyle name="Normal 3 5 2 4 2 2 2" xfId="12819"/>
    <cellStyle name="Normal 3 5 2 4 2 2 2 2" xfId="12820"/>
    <cellStyle name="Normal 3 5 2 4 2 2 2 2 2" xfId="42962"/>
    <cellStyle name="Normal 3 5 2 4 2 2 2 3" xfId="42961"/>
    <cellStyle name="Normal 3 5 2 4 2 2 3" xfId="12821"/>
    <cellStyle name="Normal 3 5 2 4 2 2 3 2" xfId="42963"/>
    <cellStyle name="Normal 3 5 2 4 2 2 4" xfId="42960"/>
    <cellStyle name="Normal 3 5 2 4 2 3" xfId="12822"/>
    <cellStyle name="Normal 3 5 2 4 2 3 2" xfId="12823"/>
    <cellStyle name="Normal 3 5 2 4 2 3 2 2" xfId="12824"/>
    <cellStyle name="Normal 3 5 2 4 2 3 2 2 2" xfId="42966"/>
    <cellStyle name="Normal 3 5 2 4 2 3 2 3" xfId="42965"/>
    <cellStyle name="Normal 3 5 2 4 2 3 3" xfId="12825"/>
    <cellStyle name="Normal 3 5 2 4 2 3 3 2" xfId="42967"/>
    <cellStyle name="Normal 3 5 2 4 2 3 4" xfId="42964"/>
    <cellStyle name="Normal 3 5 2 4 2 4" xfId="12826"/>
    <cellStyle name="Normal 3 5 2 4 2 4 2" xfId="12827"/>
    <cellStyle name="Normal 3 5 2 4 2 4 2 2" xfId="12828"/>
    <cellStyle name="Normal 3 5 2 4 2 4 2 2 2" xfId="42970"/>
    <cellStyle name="Normal 3 5 2 4 2 4 2 3" xfId="42969"/>
    <cellStyle name="Normal 3 5 2 4 2 4 3" xfId="12829"/>
    <cellStyle name="Normal 3 5 2 4 2 4 3 2" xfId="42971"/>
    <cellStyle name="Normal 3 5 2 4 2 4 4" xfId="42968"/>
    <cellStyle name="Normal 3 5 2 4 2 5" xfId="12830"/>
    <cellStyle name="Normal 3 5 2 4 2 5 2" xfId="12831"/>
    <cellStyle name="Normal 3 5 2 4 2 5 2 2" xfId="42973"/>
    <cellStyle name="Normal 3 5 2 4 2 5 3" xfId="42972"/>
    <cellStyle name="Normal 3 5 2 4 2 6" xfId="12832"/>
    <cellStyle name="Normal 3 5 2 4 2 6 2" xfId="42974"/>
    <cellStyle name="Normal 3 5 2 4 2 7" xfId="42959"/>
    <cellStyle name="Normal 3 5 2 4 3" xfId="12833"/>
    <cellStyle name="Normal 3 5 2 4 3 2" xfId="12834"/>
    <cellStyle name="Normal 3 5 2 4 3 2 2" xfId="12835"/>
    <cellStyle name="Normal 3 5 2 4 3 2 2 2" xfId="12836"/>
    <cellStyle name="Normal 3 5 2 4 3 2 2 2 2" xfId="42978"/>
    <cellStyle name="Normal 3 5 2 4 3 2 2 3" xfId="42977"/>
    <cellStyle name="Normal 3 5 2 4 3 2 3" xfId="12837"/>
    <cellStyle name="Normal 3 5 2 4 3 2 3 2" xfId="42979"/>
    <cellStyle name="Normal 3 5 2 4 3 2 4" xfId="42976"/>
    <cellStyle name="Normal 3 5 2 4 3 3" xfId="12838"/>
    <cellStyle name="Normal 3 5 2 4 3 3 2" xfId="12839"/>
    <cellStyle name="Normal 3 5 2 4 3 3 2 2" xfId="12840"/>
    <cellStyle name="Normal 3 5 2 4 3 3 2 2 2" xfId="42982"/>
    <cellStyle name="Normal 3 5 2 4 3 3 2 3" xfId="42981"/>
    <cellStyle name="Normal 3 5 2 4 3 3 3" xfId="12841"/>
    <cellStyle name="Normal 3 5 2 4 3 3 3 2" xfId="42983"/>
    <cellStyle name="Normal 3 5 2 4 3 3 4" xfId="42980"/>
    <cellStyle name="Normal 3 5 2 4 3 4" xfId="12842"/>
    <cellStyle name="Normal 3 5 2 4 3 4 2" xfId="12843"/>
    <cellStyle name="Normal 3 5 2 4 3 4 2 2" xfId="12844"/>
    <cellStyle name="Normal 3 5 2 4 3 4 2 2 2" xfId="42986"/>
    <cellStyle name="Normal 3 5 2 4 3 4 2 3" xfId="42985"/>
    <cellStyle name="Normal 3 5 2 4 3 4 3" xfId="12845"/>
    <cellStyle name="Normal 3 5 2 4 3 4 3 2" xfId="42987"/>
    <cellStyle name="Normal 3 5 2 4 3 4 4" xfId="42984"/>
    <cellStyle name="Normal 3 5 2 4 3 5" xfId="12846"/>
    <cellStyle name="Normal 3 5 2 4 3 5 2" xfId="12847"/>
    <cellStyle name="Normal 3 5 2 4 3 5 2 2" xfId="42989"/>
    <cellStyle name="Normal 3 5 2 4 3 5 3" xfId="42988"/>
    <cellStyle name="Normal 3 5 2 4 3 6" xfId="12848"/>
    <cellStyle name="Normal 3 5 2 4 3 6 2" xfId="42990"/>
    <cellStyle name="Normal 3 5 2 4 3 7" xfId="42975"/>
    <cellStyle name="Normal 3 5 2 4 4" xfId="12849"/>
    <cellStyle name="Normal 3 5 2 4 4 2" xfId="12850"/>
    <cellStyle name="Normal 3 5 2 4 4 2 2" xfId="12851"/>
    <cellStyle name="Normal 3 5 2 4 4 2 2 2" xfId="12852"/>
    <cellStyle name="Normal 3 5 2 4 4 2 2 2 2" xfId="42994"/>
    <cellStyle name="Normal 3 5 2 4 4 2 2 3" xfId="42993"/>
    <cellStyle name="Normal 3 5 2 4 4 2 3" xfId="12853"/>
    <cellStyle name="Normal 3 5 2 4 4 2 3 2" xfId="42995"/>
    <cellStyle name="Normal 3 5 2 4 4 2 4" xfId="42992"/>
    <cellStyle name="Normal 3 5 2 4 4 3" xfId="12854"/>
    <cellStyle name="Normal 3 5 2 4 4 3 2" xfId="12855"/>
    <cellStyle name="Normal 3 5 2 4 4 3 2 2" xfId="12856"/>
    <cellStyle name="Normal 3 5 2 4 4 3 2 2 2" xfId="42998"/>
    <cellStyle name="Normal 3 5 2 4 4 3 2 3" xfId="42997"/>
    <cellStyle name="Normal 3 5 2 4 4 3 3" xfId="12857"/>
    <cellStyle name="Normal 3 5 2 4 4 3 3 2" xfId="42999"/>
    <cellStyle name="Normal 3 5 2 4 4 3 4" xfId="42996"/>
    <cellStyle name="Normal 3 5 2 4 4 4" xfId="12858"/>
    <cellStyle name="Normal 3 5 2 4 4 4 2" xfId="12859"/>
    <cellStyle name="Normal 3 5 2 4 4 4 2 2" xfId="43001"/>
    <cellStyle name="Normal 3 5 2 4 4 4 3" xfId="43000"/>
    <cellStyle name="Normal 3 5 2 4 4 5" xfId="12860"/>
    <cellStyle name="Normal 3 5 2 4 4 5 2" xfId="43002"/>
    <cellStyle name="Normal 3 5 2 4 4 6" xfId="42991"/>
    <cellStyle name="Normal 3 5 2 4 5" xfId="12861"/>
    <cellStyle name="Normal 3 5 2 4 5 2" xfId="12862"/>
    <cellStyle name="Normal 3 5 2 4 5 2 2" xfId="12863"/>
    <cellStyle name="Normal 3 5 2 4 5 2 2 2" xfId="43005"/>
    <cellStyle name="Normal 3 5 2 4 5 2 3" xfId="43004"/>
    <cellStyle name="Normal 3 5 2 4 5 3" xfId="12864"/>
    <cellStyle name="Normal 3 5 2 4 5 3 2" xfId="43006"/>
    <cellStyle name="Normal 3 5 2 4 5 4" xfId="43003"/>
    <cellStyle name="Normal 3 5 2 4 6" xfId="12865"/>
    <cellStyle name="Normal 3 5 2 4 6 2" xfId="12866"/>
    <cellStyle name="Normal 3 5 2 4 6 2 2" xfId="12867"/>
    <cellStyle name="Normal 3 5 2 4 6 2 2 2" xfId="43009"/>
    <cellStyle name="Normal 3 5 2 4 6 2 3" xfId="43008"/>
    <cellStyle name="Normal 3 5 2 4 6 3" xfId="12868"/>
    <cellStyle name="Normal 3 5 2 4 6 3 2" xfId="43010"/>
    <cellStyle name="Normal 3 5 2 4 6 4" xfId="43007"/>
    <cellStyle name="Normal 3 5 2 4 7" xfId="12869"/>
    <cellStyle name="Normal 3 5 2 4 7 2" xfId="12870"/>
    <cellStyle name="Normal 3 5 2 4 7 2 2" xfId="12871"/>
    <cellStyle name="Normal 3 5 2 4 7 2 2 2" xfId="43013"/>
    <cellStyle name="Normal 3 5 2 4 7 2 3" xfId="43012"/>
    <cellStyle name="Normal 3 5 2 4 7 3" xfId="12872"/>
    <cellStyle name="Normal 3 5 2 4 7 3 2" xfId="43014"/>
    <cellStyle name="Normal 3 5 2 4 7 4" xfId="43011"/>
    <cellStyle name="Normal 3 5 2 4 8" xfId="12873"/>
    <cellStyle name="Normal 3 5 2 4 8 2" xfId="12874"/>
    <cellStyle name="Normal 3 5 2 4 8 2 2" xfId="12875"/>
    <cellStyle name="Normal 3 5 2 4 8 2 2 2" xfId="43017"/>
    <cellStyle name="Normal 3 5 2 4 8 2 3" xfId="43016"/>
    <cellStyle name="Normal 3 5 2 4 8 3" xfId="12876"/>
    <cellStyle name="Normal 3 5 2 4 8 3 2" xfId="43018"/>
    <cellStyle name="Normal 3 5 2 4 8 4" xfId="43015"/>
    <cellStyle name="Normal 3 5 2 4 9" xfId="12877"/>
    <cellStyle name="Normal 3 5 2 4 9 2" xfId="12878"/>
    <cellStyle name="Normal 3 5 2 4 9 2 2" xfId="12879"/>
    <cellStyle name="Normal 3 5 2 4 9 2 2 2" xfId="43021"/>
    <cellStyle name="Normal 3 5 2 4 9 2 3" xfId="43020"/>
    <cellStyle name="Normal 3 5 2 4 9 3" xfId="12880"/>
    <cellStyle name="Normal 3 5 2 4 9 3 2" xfId="43022"/>
    <cellStyle name="Normal 3 5 2 4 9 4" xfId="43019"/>
    <cellStyle name="Normal 3 5 2 5" xfId="12881"/>
    <cellStyle name="Normal 3 5 2 5 2" xfId="12882"/>
    <cellStyle name="Normal 3 5 2 5 2 2" xfId="12883"/>
    <cellStyle name="Normal 3 5 2 5 2 2 2" xfId="12884"/>
    <cellStyle name="Normal 3 5 2 5 2 2 2 2" xfId="43026"/>
    <cellStyle name="Normal 3 5 2 5 2 2 3" xfId="43025"/>
    <cellStyle name="Normal 3 5 2 5 2 3" xfId="12885"/>
    <cellStyle name="Normal 3 5 2 5 2 3 2" xfId="43027"/>
    <cellStyle name="Normal 3 5 2 5 2 4" xfId="43024"/>
    <cellStyle name="Normal 3 5 2 5 3" xfId="12886"/>
    <cellStyle name="Normal 3 5 2 5 3 2" xfId="12887"/>
    <cellStyle name="Normal 3 5 2 5 3 2 2" xfId="12888"/>
    <cellStyle name="Normal 3 5 2 5 3 2 2 2" xfId="43030"/>
    <cellStyle name="Normal 3 5 2 5 3 2 3" xfId="43029"/>
    <cellStyle name="Normal 3 5 2 5 3 3" xfId="12889"/>
    <cellStyle name="Normal 3 5 2 5 3 3 2" xfId="43031"/>
    <cellStyle name="Normal 3 5 2 5 3 4" xfId="43028"/>
    <cellStyle name="Normal 3 5 2 5 4" xfId="12890"/>
    <cellStyle name="Normal 3 5 2 5 4 2" xfId="12891"/>
    <cellStyle name="Normal 3 5 2 5 4 2 2" xfId="12892"/>
    <cellStyle name="Normal 3 5 2 5 4 2 2 2" xfId="43034"/>
    <cellStyle name="Normal 3 5 2 5 4 2 3" xfId="43033"/>
    <cellStyle name="Normal 3 5 2 5 4 3" xfId="12893"/>
    <cellStyle name="Normal 3 5 2 5 4 3 2" xfId="43035"/>
    <cellStyle name="Normal 3 5 2 5 4 4" xfId="43032"/>
    <cellStyle name="Normal 3 5 2 5 5" xfId="12894"/>
    <cellStyle name="Normal 3 5 2 5 5 2" xfId="12895"/>
    <cellStyle name="Normal 3 5 2 5 5 2 2" xfId="43037"/>
    <cellStyle name="Normal 3 5 2 5 5 3" xfId="43036"/>
    <cellStyle name="Normal 3 5 2 5 6" xfId="12896"/>
    <cellStyle name="Normal 3 5 2 5 6 2" xfId="43038"/>
    <cellStyle name="Normal 3 5 2 5 7" xfId="43023"/>
    <cellStyle name="Normal 3 5 2 6" xfId="12897"/>
    <cellStyle name="Normal 3 5 2 6 2" xfId="12898"/>
    <cellStyle name="Normal 3 5 2 6 2 2" xfId="12899"/>
    <cellStyle name="Normal 3 5 2 6 2 2 2" xfId="12900"/>
    <cellStyle name="Normal 3 5 2 6 2 2 2 2" xfId="43042"/>
    <cellStyle name="Normal 3 5 2 6 2 2 3" xfId="43041"/>
    <cellStyle name="Normal 3 5 2 6 2 3" xfId="12901"/>
    <cellStyle name="Normal 3 5 2 6 2 3 2" xfId="43043"/>
    <cellStyle name="Normal 3 5 2 6 2 4" xfId="43040"/>
    <cellStyle name="Normal 3 5 2 6 3" xfId="12902"/>
    <cellStyle name="Normal 3 5 2 6 3 2" xfId="12903"/>
    <cellStyle name="Normal 3 5 2 6 3 2 2" xfId="12904"/>
    <cellStyle name="Normal 3 5 2 6 3 2 2 2" xfId="43046"/>
    <cellStyle name="Normal 3 5 2 6 3 2 3" xfId="43045"/>
    <cellStyle name="Normal 3 5 2 6 3 3" xfId="12905"/>
    <cellStyle name="Normal 3 5 2 6 3 3 2" xfId="43047"/>
    <cellStyle name="Normal 3 5 2 6 3 4" xfId="43044"/>
    <cellStyle name="Normal 3 5 2 6 4" xfId="12906"/>
    <cellStyle name="Normal 3 5 2 6 4 2" xfId="12907"/>
    <cellStyle name="Normal 3 5 2 6 4 2 2" xfId="12908"/>
    <cellStyle name="Normal 3 5 2 6 4 2 2 2" xfId="43050"/>
    <cellStyle name="Normal 3 5 2 6 4 2 3" xfId="43049"/>
    <cellStyle name="Normal 3 5 2 6 4 3" xfId="12909"/>
    <cellStyle name="Normal 3 5 2 6 4 3 2" xfId="43051"/>
    <cellStyle name="Normal 3 5 2 6 4 4" xfId="43048"/>
    <cellStyle name="Normal 3 5 2 6 5" xfId="12910"/>
    <cellStyle name="Normal 3 5 2 6 5 2" xfId="12911"/>
    <cellStyle name="Normal 3 5 2 6 5 2 2" xfId="43053"/>
    <cellStyle name="Normal 3 5 2 6 5 3" xfId="43052"/>
    <cellStyle name="Normal 3 5 2 6 6" xfId="12912"/>
    <cellStyle name="Normal 3 5 2 6 6 2" xfId="43054"/>
    <cellStyle name="Normal 3 5 2 6 7" xfId="43039"/>
    <cellStyle name="Normal 3 5 2 7" xfId="12913"/>
    <cellStyle name="Normal 3 5 2 7 2" xfId="12914"/>
    <cellStyle name="Normal 3 5 2 7 2 2" xfId="12915"/>
    <cellStyle name="Normal 3 5 2 7 2 2 2" xfId="12916"/>
    <cellStyle name="Normal 3 5 2 7 2 2 2 2" xfId="43058"/>
    <cellStyle name="Normal 3 5 2 7 2 2 3" xfId="43057"/>
    <cellStyle name="Normal 3 5 2 7 2 3" xfId="12917"/>
    <cellStyle name="Normal 3 5 2 7 2 3 2" xfId="43059"/>
    <cellStyle name="Normal 3 5 2 7 2 4" xfId="43056"/>
    <cellStyle name="Normal 3 5 2 7 3" xfId="12918"/>
    <cellStyle name="Normal 3 5 2 7 3 2" xfId="12919"/>
    <cellStyle name="Normal 3 5 2 7 3 2 2" xfId="12920"/>
    <cellStyle name="Normal 3 5 2 7 3 2 2 2" xfId="43062"/>
    <cellStyle name="Normal 3 5 2 7 3 2 3" xfId="43061"/>
    <cellStyle name="Normal 3 5 2 7 3 3" xfId="12921"/>
    <cellStyle name="Normal 3 5 2 7 3 3 2" xfId="43063"/>
    <cellStyle name="Normal 3 5 2 7 3 4" xfId="43060"/>
    <cellStyle name="Normal 3 5 2 7 4" xfId="12922"/>
    <cellStyle name="Normal 3 5 2 7 4 2" xfId="12923"/>
    <cellStyle name="Normal 3 5 2 7 4 2 2" xfId="43065"/>
    <cellStyle name="Normal 3 5 2 7 4 3" xfId="43064"/>
    <cellStyle name="Normal 3 5 2 7 5" xfId="12924"/>
    <cellStyle name="Normal 3 5 2 7 5 2" xfId="43066"/>
    <cellStyle name="Normal 3 5 2 7 6" xfId="43055"/>
    <cellStyle name="Normal 3 5 2 8" xfId="12925"/>
    <cellStyle name="Normal 3 5 2 8 2" xfId="12926"/>
    <cellStyle name="Normal 3 5 2 8 2 2" xfId="12927"/>
    <cellStyle name="Normal 3 5 2 8 2 2 2" xfId="43069"/>
    <cellStyle name="Normal 3 5 2 8 2 3" xfId="43068"/>
    <cellStyle name="Normal 3 5 2 8 3" xfId="12928"/>
    <cellStyle name="Normal 3 5 2 8 3 2" xfId="43070"/>
    <cellStyle name="Normal 3 5 2 8 4" xfId="43067"/>
    <cellStyle name="Normal 3 5 2 9" xfId="12929"/>
    <cellStyle name="Normal 3 5 2 9 2" xfId="12930"/>
    <cellStyle name="Normal 3 5 2 9 2 2" xfId="12931"/>
    <cellStyle name="Normal 3 5 2 9 2 2 2" xfId="43073"/>
    <cellStyle name="Normal 3 5 2 9 2 3" xfId="43072"/>
    <cellStyle name="Normal 3 5 2 9 3" xfId="12932"/>
    <cellStyle name="Normal 3 5 2 9 3 2" xfId="43074"/>
    <cellStyle name="Normal 3 5 2 9 4" xfId="43071"/>
    <cellStyle name="Normal 3 5 3" xfId="12933"/>
    <cellStyle name="Normal 3 5 3 10" xfId="12934"/>
    <cellStyle name="Normal 3 5 3 10 2" xfId="12935"/>
    <cellStyle name="Normal 3 5 3 10 2 2" xfId="12936"/>
    <cellStyle name="Normal 3 5 3 10 2 2 2" xfId="43078"/>
    <cellStyle name="Normal 3 5 3 10 2 3" xfId="43077"/>
    <cellStyle name="Normal 3 5 3 10 3" xfId="12937"/>
    <cellStyle name="Normal 3 5 3 10 3 2" xfId="43079"/>
    <cellStyle name="Normal 3 5 3 10 4" xfId="43076"/>
    <cellStyle name="Normal 3 5 3 11" xfId="12938"/>
    <cellStyle name="Normal 3 5 3 11 2" xfId="12939"/>
    <cellStyle name="Normal 3 5 3 11 2 2" xfId="12940"/>
    <cellStyle name="Normal 3 5 3 11 2 2 2" xfId="43082"/>
    <cellStyle name="Normal 3 5 3 11 2 3" xfId="43081"/>
    <cellStyle name="Normal 3 5 3 11 3" xfId="12941"/>
    <cellStyle name="Normal 3 5 3 11 3 2" xfId="43083"/>
    <cellStyle name="Normal 3 5 3 11 4" xfId="43080"/>
    <cellStyle name="Normal 3 5 3 12" xfId="12942"/>
    <cellStyle name="Normal 3 5 3 12 2" xfId="12943"/>
    <cellStyle name="Normal 3 5 3 12 2 2" xfId="12944"/>
    <cellStyle name="Normal 3 5 3 12 2 2 2" xfId="43086"/>
    <cellStyle name="Normal 3 5 3 12 2 3" xfId="43085"/>
    <cellStyle name="Normal 3 5 3 12 3" xfId="12945"/>
    <cellStyle name="Normal 3 5 3 12 3 2" xfId="43087"/>
    <cellStyle name="Normal 3 5 3 12 4" xfId="43084"/>
    <cellStyle name="Normal 3 5 3 13" xfId="12946"/>
    <cellStyle name="Normal 3 5 3 13 2" xfId="12947"/>
    <cellStyle name="Normal 3 5 3 13 2 2" xfId="43089"/>
    <cellStyle name="Normal 3 5 3 13 3" xfId="43088"/>
    <cellStyle name="Normal 3 5 3 14" xfId="12948"/>
    <cellStyle name="Normal 3 5 3 14 2" xfId="43090"/>
    <cellStyle name="Normal 3 5 3 15" xfId="12949"/>
    <cellStyle name="Normal 3 5 3 15 2" xfId="43091"/>
    <cellStyle name="Normal 3 5 3 16" xfId="43075"/>
    <cellStyle name="Normal 3 5 3 2" xfId="12950"/>
    <cellStyle name="Normal 3 5 3 2 10" xfId="12951"/>
    <cellStyle name="Normal 3 5 3 2 10 2" xfId="12952"/>
    <cellStyle name="Normal 3 5 3 2 10 2 2" xfId="12953"/>
    <cellStyle name="Normal 3 5 3 2 10 2 2 2" xfId="43095"/>
    <cellStyle name="Normal 3 5 3 2 10 2 3" xfId="43094"/>
    <cellStyle name="Normal 3 5 3 2 10 3" xfId="12954"/>
    <cellStyle name="Normal 3 5 3 2 10 3 2" xfId="43096"/>
    <cellStyle name="Normal 3 5 3 2 10 4" xfId="43093"/>
    <cellStyle name="Normal 3 5 3 2 11" xfId="12955"/>
    <cellStyle name="Normal 3 5 3 2 11 2" xfId="12956"/>
    <cellStyle name="Normal 3 5 3 2 11 2 2" xfId="12957"/>
    <cellStyle name="Normal 3 5 3 2 11 2 2 2" xfId="43099"/>
    <cellStyle name="Normal 3 5 3 2 11 2 3" xfId="43098"/>
    <cellStyle name="Normal 3 5 3 2 11 3" xfId="12958"/>
    <cellStyle name="Normal 3 5 3 2 11 3 2" xfId="43100"/>
    <cellStyle name="Normal 3 5 3 2 11 4" xfId="43097"/>
    <cellStyle name="Normal 3 5 3 2 12" xfId="12959"/>
    <cellStyle name="Normal 3 5 3 2 12 2" xfId="12960"/>
    <cellStyle name="Normal 3 5 3 2 12 2 2" xfId="43102"/>
    <cellStyle name="Normal 3 5 3 2 12 3" xfId="43101"/>
    <cellStyle name="Normal 3 5 3 2 13" xfId="12961"/>
    <cellStyle name="Normal 3 5 3 2 13 2" xfId="43103"/>
    <cellStyle name="Normal 3 5 3 2 14" xfId="12962"/>
    <cellStyle name="Normal 3 5 3 2 14 2" xfId="43104"/>
    <cellStyle name="Normal 3 5 3 2 15" xfId="43092"/>
    <cellStyle name="Normal 3 5 3 2 2" xfId="12963"/>
    <cellStyle name="Normal 3 5 3 2 2 10" xfId="12964"/>
    <cellStyle name="Normal 3 5 3 2 2 10 2" xfId="12965"/>
    <cellStyle name="Normal 3 5 3 2 2 10 2 2" xfId="12966"/>
    <cellStyle name="Normal 3 5 3 2 2 10 2 2 2" xfId="43108"/>
    <cellStyle name="Normal 3 5 3 2 2 10 2 3" xfId="43107"/>
    <cellStyle name="Normal 3 5 3 2 2 10 3" xfId="12967"/>
    <cellStyle name="Normal 3 5 3 2 2 10 3 2" xfId="43109"/>
    <cellStyle name="Normal 3 5 3 2 2 10 4" xfId="43106"/>
    <cellStyle name="Normal 3 5 3 2 2 11" xfId="12968"/>
    <cellStyle name="Normal 3 5 3 2 2 11 2" xfId="12969"/>
    <cellStyle name="Normal 3 5 3 2 2 11 2 2" xfId="43111"/>
    <cellStyle name="Normal 3 5 3 2 2 11 3" xfId="43110"/>
    <cellStyle name="Normal 3 5 3 2 2 12" xfId="12970"/>
    <cellStyle name="Normal 3 5 3 2 2 12 2" xfId="43112"/>
    <cellStyle name="Normal 3 5 3 2 2 13" xfId="12971"/>
    <cellStyle name="Normal 3 5 3 2 2 13 2" xfId="43113"/>
    <cellStyle name="Normal 3 5 3 2 2 14" xfId="43105"/>
    <cellStyle name="Normal 3 5 3 2 2 2" xfId="12972"/>
    <cellStyle name="Normal 3 5 3 2 2 2 10" xfId="12973"/>
    <cellStyle name="Normal 3 5 3 2 2 2 10 2" xfId="12974"/>
    <cellStyle name="Normal 3 5 3 2 2 2 10 2 2" xfId="43116"/>
    <cellStyle name="Normal 3 5 3 2 2 2 10 3" xfId="43115"/>
    <cellStyle name="Normal 3 5 3 2 2 2 11" xfId="12975"/>
    <cellStyle name="Normal 3 5 3 2 2 2 11 2" xfId="43117"/>
    <cellStyle name="Normal 3 5 3 2 2 2 12" xfId="43114"/>
    <cellStyle name="Normal 3 5 3 2 2 2 2" xfId="12976"/>
    <cellStyle name="Normal 3 5 3 2 2 2 2 2" xfId="12977"/>
    <cellStyle name="Normal 3 5 3 2 2 2 2 2 2" xfId="12978"/>
    <cellStyle name="Normal 3 5 3 2 2 2 2 2 2 2" xfId="12979"/>
    <cellStyle name="Normal 3 5 3 2 2 2 2 2 2 2 2" xfId="43121"/>
    <cellStyle name="Normal 3 5 3 2 2 2 2 2 2 3" xfId="43120"/>
    <cellStyle name="Normal 3 5 3 2 2 2 2 2 3" xfId="12980"/>
    <cellStyle name="Normal 3 5 3 2 2 2 2 2 3 2" xfId="43122"/>
    <cellStyle name="Normal 3 5 3 2 2 2 2 2 4" xfId="43119"/>
    <cellStyle name="Normal 3 5 3 2 2 2 2 3" xfId="12981"/>
    <cellStyle name="Normal 3 5 3 2 2 2 2 3 2" xfId="12982"/>
    <cellStyle name="Normal 3 5 3 2 2 2 2 3 2 2" xfId="12983"/>
    <cellStyle name="Normal 3 5 3 2 2 2 2 3 2 2 2" xfId="43125"/>
    <cellStyle name="Normal 3 5 3 2 2 2 2 3 2 3" xfId="43124"/>
    <cellStyle name="Normal 3 5 3 2 2 2 2 3 3" xfId="12984"/>
    <cellStyle name="Normal 3 5 3 2 2 2 2 3 3 2" xfId="43126"/>
    <cellStyle name="Normal 3 5 3 2 2 2 2 3 4" xfId="43123"/>
    <cellStyle name="Normal 3 5 3 2 2 2 2 4" xfId="12985"/>
    <cellStyle name="Normal 3 5 3 2 2 2 2 4 2" xfId="12986"/>
    <cellStyle name="Normal 3 5 3 2 2 2 2 4 2 2" xfId="12987"/>
    <cellStyle name="Normal 3 5 3 2 2 2 2 4 2 2 2" xfId="43129"/>
    <cellStyle name="Normal 3 5 3 2 2 2 2 4 2 3" xfId="43128"/>
    <cellStyle name="Normal 3 5 3 2 2 2 2 4 3" xfId="12988"/>
    <cellStyle name="Normal 3 5 3 2 2 2 2 4 3 2" xfId="43130"/>
    <cellStyle name="Normal 3 5 3 2 2 2 2 4 4" xfId="43127"/>
    <cellStyle name="Normal 3 5 3 2 2 2 2 5" xfId="12989"/>
    <cellStyle name="Normal 3 5 3 2 2 2 2 5 2" xfId="12990"/>
    <cellStyle name="Normal 3 5 3 2 2 2 2 5 2 2" xfId="43132"/>
    <cellStyle name="Normal 3 5 3 2 2 2 2 5 3" xfId="43131"/>
    <cellStyle name="Normal 3 5 3 2 2 2 2 6" xfId="12991"/>
    <cellStyle name="Normal 3 5 3 2 2 2 2 6 2" xfId="43133"/>
    <cellStyle name="Normal 3 5 3 2 2 2 2 7" xfId="43118"/>
    <cellStyle name="Normal 3 5 3 2 2 2 3" xfId="12992"/>
    <cellStyle name="Normal 3 5 3 2 2 2 3 2" xfId="12993"/>
    <cellStyle name="Normal 3 5 3 2 2 2 3 2 2" xfId="12994"/>
    <cellStyle name="Normal 3 5 3 2 2 2 3 2 2 2" xfId="12995"/>
    <cellStyle name="Normal 3 5 3 2 2 2 3 2 2 2 2" xfId="43137"/>
    <cellStyle name="Normal 3 5 3 2 2 2 3 2 2 3" xfId="43136"/>
    <cellStyle name="Normal 3 5 3 2 2 2 3 2 3" xfId="12996"/>
    <cellStyle name="Normal 3 5 3 2 2 2 3 2 3 2" xfId="43138"/>
    <cellStyle name="Normal 3 5 3 2 2 2 3 2 4" xfId="43135"/>
    <cellStyle name="Normal 3 5 3 2 2 2 3 3" xfId="12997"/>
    <cellStyle name="Normal 3 5 3 2 2 2 3 3 2" xfId="12998"/>
    <cellStyle name="Normal 3 5 3 2 2 2 3 3 2 2" xfId="12999"/>
    <cellStyle name="Normal 3 5 3 2 2 2 3 3 2 2 2" xfId="43141"/>
    <cellStyle name="Normal 3 5 3 2 2 2 3 3 2 3" xfId="43140"/>
    <cellStyle name="Normal 3 5 3 2 2 2 3 3 3" xfId="13000"/>
    <cellStyle name="Normal 3 5 3 2 2 2 3 3 3 2" xfId="43142"/>
    <cellStyle name="Normal 3 5 3 2 2 2 3 3 4" xfId="43139"/>
    <cellStyle name="Normal 3 5 3 2 2 2 3 4" xfId="13001"/>
    <cellStyle name="Normal 3 5 3 2 2 2 3 4 2" xfId="13002"/>
    <cellStyle name="Normal 3 5 3 2 2 2 3 4 2 2" xfId="13003"/>
    <cellStyle name="Normal 3 5 3 2 2 2 3 4 2 2 2" xfId="43145"/>
    <cellStyle name="Normal 3 5 3 2 2 2 3 4 2 3" xfId="43144"/>
    <cellStyle name="Normal 3 5 3 2 2 2 3 4 3" xfId="13004"/>
    <cellStyle name="Normal 3 5 3 2 2 2 3 4 3 2" xfId="43146"/>
    <cellStyle name="Normal 3 5 3 2 2 2 3 4 4" xfId="43143"/>
    <cellStyle name="Normal 3 5 3 2 2 2 3 5" xfId="13005"/>
    <cellStyle name="Normal 3 5 3 2 2 2 3 5 2" xfId="13006"/>
    <cellStyle name="Normal 3 5 3 2 2 2 3 5 2 2" xfId="43148"/>
    <cellStyle name="Normal 3 5 3 2 2 2 3 5 3" xfId="43147"/>
    <cellStyle name="Normal 3 5 3 2 2 2 3 6" xfId="13007"/>
    <cellStyle name="Normal 3 5 3 2 2 2 3 6 2" xfId="43149"/>
    <cellStyle name="Normal 3 5 3 2 2 2 3 7" xfId="43134"/>
    <cellStyle name="Normal 3 5 3 2 2 2 4" xfId="13008"/>
    <cellStyle name="Normal 3 5 3 2 2 2 4 2" xfId="13009"/>
    <cellStyle name="Normal 3 5 3 2 2 2 4 2 2" xfId="13010"/>
    <cellStyle name="Normal 3 5 3 2 2 2 4 2 2 2" xfId="13011"/>
    <cellStyle name="Normal 3 5 3 2 2 2 4 2 2 2 2" xfId="43153"/>
    <cellStyle name="Normal 3 5 3 2 2 2 4 2 2 3" xfId="43152"/>
    <cellStyle name="Normal 3 5 3 2 2 2 4 2 3" xfId="13012"/>
    <cellStyle name="Normal 3 5 3 2 2 2 4 2 3 2" xfId="43154"/>
    <cellStyle name="Normal 3 5 3 2 2 2 4 2 4" xfId="43151"/>
    <cellStyle name="Normal 3 5 3 2 2 2 4 3" xfId="13013"/>
    <cellStyle name="Normal 3 5 3 2 2 2 4 3 2" xfId="13014"/>
    <cellStyle name="Normal 3 5 3 2 2 2 4 3 2 2" xfId="13015"/>
    <cellStyle name="Normal 3 5 3 2 2 2 4 3 2 2 2" xfId="43157"/>
    <cellStyle name="Normal 3 5 3 2 2 2 4 3 2 3" xfId="43156"/>
    <cellStyle name="Normal 3 5 3 2 2 2 4 3 3" xfId="13016"/>
    <cellStyle name="Normal 3 5 3 2 2 2 4 3 3 2" xfId="43158"/>
    <cellStyle name="Normal 3 5 3 2 2 2 4 3 4" xfId="43155"/>
    <cellStyle name="Normal 3 5 3 2 2 2 4 4" xfId="13017"/>
    <cellStyle name="Normal 3 5 3 2 2 2 4 4 2" xfId="13018"/>
    <cellStyle name="Normal 3 5 3 2 2 2 4 4 2 2" xfId="43160"/>
    <cellStyle name="Normal 3 5 3 2 2 2 4 4 3" xfId="43159"/>
    <cellStyle name="Normal 3 5 3 2 2 2 4 5" xfId="13019"/>
    <cellStyle name="Normal 3 5 3 2 2 2 4 5 2" xfId="43161"/>
    <cellStyle name="Normal 3 5 3 2 2 2 4 6" xfId="43150"/>
    <cellStyle name="Normal 3 5 3 2 2 2 5" xfId="13020"/>
    <cellStyle name="Normal 3 5 3 2 2 2 5 2" xfId="13021"/>
    <cellStyle name="Normal 3 5 3 2 2 2 5 2 2" xfId="13022"/>
    <cellStyle name="Normal 3 5 3 2 2 2 5 2 2 2" xfId="43164"/>
    <cellStyle name="Normal 3 5 3 2 2 2 5 2 3" xfId="43163"/>
    <cellStyle name="Normal 3 5 3 2 2 2 5 3" xfId="13023"/>
    <cellStyle name="Normal 3 5 3 2 2 2 5 3 2" xfId="43165"/>
    <cellStyle name="Normal 3 5 3 2 2 2 5 4" xfId="43162"/>
    <cellStyle name="Normal 3 5 3 2 2 2 6" xfId="13024"/>
    <cellStyle name="Normal 3 5 3 2 2 2 6 2" xfId="13025"/>
    <cellStyle name="Normal 3 5 3 2 2 2 6 2 2" xfId="13026"/>
    <cellStyle name="Normal 3 5 3 2 2 2 6 2 2 2" xfId="43168"/>
    <cellStyle name="Normal 3 5 3 2 2 2 6 2 3" xfId="43167"/>
    <cellStyle name="Normal 3 5 3 2 2 2 6 3" xfId="13027"/>
    <cellStyle name="Normal 3 5 3 2 2 2 6 3 2" xfId="43169"/>
    <cellStyle name="Normal 3 5 3 2 2 2 6 4" xfId="43166"/>
    <cellStyle name="Normal 3 5 3 2 2 2 7" xfId="13028"/>
    <cellStyle name="Normal 3 5 3 2 2 2 7 2" xfId="13029"/>
    <cellStyle name="Normal 3 5 3 2 2 2 7 2 2" xfId="13030"/>
    <cellStyle name="Normal 3 5 3 2 2 2 7 2 2 2" xfId="43172"/>
    <cellStyle name="Normal 3 5 3 2 2 2 7 2 3" xfId="43171"/>
    <cellStyle name="Normal 3 5 3 2 2 2 7 3" xfId="13031"/>
    <cellStyle name="Normal 3 5 3 2 2 2 7 3 2" xfId="43173"/>
    <cellStyle name="Normal 3 5 3 2 2 2 7 4" xfId="43170"/>
    <cellStyle name="Normal 3 5 3 2 2 2 8" xfId="13032"/>
    <cellStyle name="Normal 3 5 3 2 2 2 8 2" xfId="13033"/>
    <cellStyle name="Normal 3 5 3 2 2 2 8 2 2" xfId="13034"/>
    <cellStyle name="Normal 3 5 3 2 2 2 8 2 2 2" xfId="43176"/>
    <cellStyle name="Normal 3 5 3 2 2 2 8 2 3" xfId="43175"/>
    <cellStyle name="Normal 3 5 3 2 2 2 8 3" xfId="13035"/>
    <cellStyle name="Normal 3 5 3 2 2 2 8 3 2" xfId="43177"/>
    <cellStyle name="Normal 3 5 3 2 2 2 8 4" xfId="43174"/>
    <cellStyle name="Normal 3 5 3 2 2 2 9" xfId="13036"/>
    <cellStyle name="Normal 3 5 3 2 2 2 9 2" xfId="13037"/>
    <cellStyle name="Normal 3 5 3 2 2 2 9 2 2" xfId="13038"/>
    <cellStyle name="Normal 3 5 3 2 2 2 9 2 2 2" xfId="43180"/>
    <cellStyle name="Normal 3 5 3 2 2 2 9 2 3" xfId="43179"/>
    <cellStyle name="Normal 3 5 3 2 2 2 9 3" xfId="13039"/>
    <cellStyle name="Normal 3 5 3 2 2 2 9 3 2" xfId="43181"/>
    <cellStyle name="Normal 3 5 3 2 2 2 9 4" xfId="43178"/>
    <cellStyle name="Normal 3 5 3 2 2 3" xfId="13040"/>
    <cellStyle name="Normal 3 5 3 2 2 3 2" xfId="13041"/>
    <cellStyle name="Normal 3 5 3 2 2 3 2 2" xfId="13042"/>
    <cellStyle name="Normal 3 5 3 2 2 3 2 2 2" xfId="13043"/>
    <cellStyle name="Normal 3 5 3 2 2 3 2 2 2 2" xfId="43185"/>
    <cellStyle name="Normal 3 5 3 2 2 3 2 2 3" xfId="43184"/>
    <cellStyle name="Normal 3 5 3 2 2 3 2 3" xfId="13044"/>
    <cellStyle name="Normal 3 5 3 2 2 3 2 3 2" xfId="43186"/>
    <cellStyle name="Normal 3 5 3 2 2 3 2 4" xfId="43183"/>
    <cellStyle name="Normal 3 5 3 2 2 3 3" xfId="13045"/>
    <cellStyle name="Normal 3 5 3 2 2 3 3 2" xfId="13046"/>
    <cellStyle name="Normal 3 5 3 2 2 3 3 2 2" xfId="13047"/>
    <cellStyle name="Normal 3 5 3 2 2 3 3 2 2 2" xfId="43189"/>
    <cellStyle name="Normal 3 5 3 2 2 3 3 2 3" xfId="43188"/>
    <cellStyle name="Normal 3 5 3 2 2 3 3 3" xfId="13048"/>
    <cellStyle name="Normal 3 5 3 2 2 3 3 3 2" xfId="43190"/>
    <cellStyle name="Normal 3 5 3 2 2 3 3 4" xfId="43187"/>
    <cellStyle name="Normal 3 5 3 2 2 3 4" xfId="13049"/>
    <cellStyle name="Normal 3 5 3 2 2 3 4 2" xfId="13050"/>
    <cellStyle name="Normal 3 5 3 2 2 3 4 2 2" xfId="13051"/>
    <cellStyle name="Normal 3 5 3 2 2 3 4 2 2 2" xfId="43193"/>
    <cellStyle name="Normal 3 5 3 2 2 3 4 2 3" xfId="43192"/>
    <cellStyle name="Normal 3 5 3 2 2 3 4 3" xfId="13052"/>
    <cellStyle name="Normal 3 5 3 2 2 3 4 3 2" xfId="43194"/>
    <cellStyle name="Normal 3 5 3 2 2 3 4 4" xfId="43191"/>
    <cellStyle name="Normal 3 5 3 2 2 3 5" xfId="13053"/>
    <cellStyle name="Normal 3 5 3 2 2 3 5 2" xfId="13054"/>
    <cellStyle name="Normal 3 5 3 2 2 3 5 2 2" xfId="43196"/>
    <cellStyle name="Normal 3 5 3 2 2 3 5 3" xfId="43195"/>
    <cellStyle name="Normal 3 5 3 2 2 3 6" xfId="13055"/>
    <cellStyle name="Normal 3 5 3 2 2 3 6 2" xfId="43197"/>
    <cellStyle name="Normal 3 5 3 2 2 3 7" xfId="43182"/>
    <cellStyle name="Normal 3 5 3 2 2 4" xfId="13056"/>
    <cellStyle name="Normal 3 5 3 2 2 4 2" xfId="13057"/>
    <cellStyle name="Normal 3 5 3 2 2 4 2 2" xfId="13058"/>
    <cellStyle name="Normal 3 5 3 2 2 4 2 2 2" xfId="13059"/>
    <cellStyle name="Normal 3 5 3 2 2 4 2 2 2 2" xfId="43201"/>
    <cellStyle name="Normal 3 5 3 2 2 4 2 2 3" xfId="43200"/>
    <cellStyle name="Normal 3 5 3 2 2 4 2 3" xfId="13060"/>
    <cellStyle name="Normal 3 5 3 2 2 4 2 3 2" xfId="43202"/>
    <cellStyle name="Normal 3 5 3 2 2 4 2 4" xfId="43199"/>
    <cellStyle name="Normal 3 5 3 2 2 4 3" xfId="13061"/>
    <cellStyle name="Normal 3 5 3 2 2 4 3 2" xfId="13062"/>
    <cellStyle name="Normal 3 5 3 2 2 4 3 2 2" xfId="13063"/>
    <cellStyle name="Normal 3 5 3 2 2 4 3 2 2 2" xfId="43205"/>
    <cellStyle name="Normal 3 5 3 2 2 4 3 2 3" xfId="43204"/>
    <cellStyle name="Normal 3 5 3 2 2 4 3 3" xfId="13064"/>
    <cellStyle name="Normal 3 5 3 2 2 4 3 3 2" xfId="43206"/>
    <cellStyle name="Normal 3 5 3 2 2 4 3 4" xfId="43203"/>
    <cellStyle name="Normal 3 5 3 2 2 4 4" xfId="13065"/>
    <cellStyle name="Normal 3 5 3 2 2 4 4 2" xfId="13066"/>
    <cellStyle name="Normal 3 5 3 2 2 4 4 2 2" xfId="13067"/>
    <cellStyle name="Normal 3 5 3 2 2 4 4 2 2 2" xfId="43209"/>
    <cellStyle name="Normal 3 5 3 2 2 4 4 2 3" xfId="43208"/>
    <cellStyle name="Normal 3 5 3 2 2 4 4 3" xfId="13068"/>
    <cellStyle name="Normal 3 5 3 2 2 4 4 3 2" xfId="43210"/>
    <cellStyle name="Normal 3 5 3 2 2 4 4 4" xfId="43207"/>
    <cellStyle name="Normal 3 5 3 2 2 4 5" xfId="13069"/>
    <cellStyle name="Normal 3 5 3 2 2 4 5 2" xfId="13070"/>
    <cellStyle name="Normal 3 5 3 2 2 4 5 2 2" xfId="43212"/>
    <cellStyle name="Normal 3 5 3 2 2 4 5 3" xfId="43211"/>
    <cellStyle name="Normal 3 5 3 2 2 4 6" xfId="13071"/>
    <cellStyle name="Normal 3 5 3 2 2 4 6 2" xfId="43213"/>
    <cellStyle name="Normal 3 5 3 2 2 4 7" xfId="43198"/>
    <cellStyle name="Normal 3 5 3 2 2 5" xfId="13072"/>
    <cellStyle name="Normal 3 5 3 2 2 5 2" xfId="13073"/>
    <cellStyle name="Normal 3 5 3 2 2 5 2 2" xfId="13074"/>
    <cellStyle name="Normal 3 5 3 2 2 5 2 2 2" xfId="13075"/>
    <cellStyle name="Normal 3 5 3 2 2 5 2 2 2 2" xfId="43217"/>
    <cellStyle name="Normal 3 5 3 2 2 5 2 2 3" xfId="43216"/>
    <cellStyle name="Normal 3 5 3 2 2 5 2 3" xfId="13076"/>
    <cellStyle name="Normal 3 5 3 2 2 5 2 3 2" xfId="43218"/>
    <cellStyle name="Normal 3 5 3 2 2 5 2 4" xfId="43215"/>
    <cellStyle name="Normal 3 5 3 2 2 5 3" xfId="13077"/>
    <cellStyle name="Normal 3 5 3 2 2 5 3 2" xfId="13078"/>
    <cellStyle name="Normal 3 5 3 2 2 5 3 2 2" xfId="13079"/>
    <cellStyle name="Normal 3 5 3 2 2 5 3 2 2 2" xfId="43221"/>
    <cellStyle name="Normal 3 5 3 2 2 5 3 2 3" xfId="43220"/>
    <cellStyle name="Normal 3 5 3 2 2 5 3 3" xfId="13080"/>
    <cellStyle name="Normal 3 5 3 2 2 5 3 3 2" xfId="43222"/>
    <cellStyle name="Normal 3 5 3 2 2 5 3 4" xfId="43219"/>
    <cellStyle name="Normal 3 5 3 2 2 5 4" xfId="13081"/>
    <cellStyle name="Normal 3 5 3 2 2 5 4 2" xfId="13082"/>
    <cellStyle name="Normal 3 5 3 2 2 5 4 2 2" xfId="43224"/>
    <cellStyle name="Normal 3 5 3 2 2 5 4 3" xfId="43223"/>
    <cellStyle name="Normal 3 5 3 2 2 5 5" xfId="13083"/>
    <cellStyle name="Normal 3 5 3 2 2 5 5 2" xfId="43225"/>
    <cellStyle name="Normal 3 5 3 2 2 5 6" xfId="43214"/>
    <cellStyle name="Normal 3 5 3 2 2 6" xfId="13084"/>
    <cellStyle name="Normal 3 5 3 2 2 6 2" xfId="13085"/>
    <cellStyle name="Normal 3 5 3 2 2 6 2 2" xfId="13086"/>
    <cellStyle name="Normal 3 5 3 2 2 6 2 2 2" xfId="43228"/>
    <cellStyle name="Normal 3 5 3 2 2 6 2 3" xfId="43227"/>
    <cellStyle name="Normal 3 5 3 2 2 6 3" xfId="13087"/>
    <cellStyle name="Normal 3 5 3 2 2 6 3 2" xfId="43229"/>
    <cellStyle name="Normal 3 5 3 2 2 6 4" xfId="43226"/>
    <cellStyle name="Normal 3 5 3 2 2 7" xfId="13088"/>
    <cellStyle name="Normal 3 5 3 2 2 7 2" xfId="13089"/>
    <cellStyle name="Normal 3 5 3 2 2 7 2 2" xfId="13090"/>
    <cellStyle name="Normal 3 5 3 2 2 7 2 2 2" xfId="43232"/>
    <cellStyle name="Normal 3 5 3 2 2 7 2 3" xfId="43231"/>
    <cellStyle name="Normal 3 5 3 2 2 7 3" xfId="13091"/>
    <cellStyle name="Normal 3 5 3 2 2 7 3 2" xfId="43233"/>
    <cellStyle name="Normal 3 5 3 2 2 7 4" xfId="43230"/>
    <cellStyle name="Normal 3 5 3 2 2 8" xfId="13092"/>
    <cellStyle name="Normal 3 5 3 2 2 8 2" xfId="13093"/>
    <cellStyle name="Normal 3 5 3 2 2 8 2 2" xfId="13094"/>
    <cellStyle name="Normal 3 5 3 2 2 8 2 2 2" xfId="43236"/>
    <cellStyle name="Normal 3 5 3 2 2 8 2 3" xfId="43235"/>
    <cellStyle name="Normal 3 5 3 2 2 8 3" xfId="13095"/>
    <cellStyle name="Normal 3 5 3 2 2 8 3 2" xfId="43237"/>
    <cellStyle name="Normal 3 5 3 2 2 8 4" xfId="43234"/>
    <cellStyle name="Normal 3 5 3 2 2 9" xfId="13096"/>
    <cellStyle name="Normal 3 5 3 2 2 9 2" xfId="13097"/>
    <cellStyle name="Normal 3 5 3 2 2 9 2 2" xfId="13098"/>
    <cellStyle name="Normal 3 5 3 2 2 9 2 2 2" xfId="43240"/>
    <cellStyle name="Normal 3 5 3 2 2 9 2 3" xfId="43239"/>
    <cellStyle name="Normal 3 5 3 2 2 9 3" xfId="13099"/>
    <cellStyle name="Normal 3 5 3 2 2 9 3 2" xfId="43241"/>
    <cellStyle name="Normal 3 5 3 2 2 9 4" xfId="43238"/>
    <cellStyle name="Normal 3 5 3 2 3" xfId="13100"/>
    <cellStyle name="Normal 3 5 3 2 3 10" xfId="13101"/>
    <cellStyle name="Normal 3 5 3 2 3 10 2" xfId="13102"/>
    <cellStyle name="Normal 3 5 3 2 3 10 2 2" xfId="43244"/>
    <cellStyle name="Normal 3 5 3 2 3 10 3" xfId="43243"/>
    <cellStyle name="Normal 3 5 3 2 3 11" xfId="13103"/>
    <cellStyle name="Normal 3 5 3 2 3 11 2" xfId="43245"/>
    <cellStyle name="Normal 3 5 3 2 3 12" xfId="43242"/>
    <cellStyle name="Normal 3 5 3 2 3 2" xfId="13104"/>
    <cellStyle name="Normal 3 5 3 2 3 2 2" xfId="13105"/>
    <cellStyle name="Normal 3 5 3 2 3 2 2 2" xfId="13106"/>
    <cellStyle name="Normal 3 5 3 2 3 2 2 2 2" xfId="13107"/>
    <cellStyle name="Normal 3 5 3 2 3 2 2 2 2 2" xfId="43249"/>
    <cellStyle name="Normal 3 5 3 2 3 2 2 2 3" xfId="43248"/>
    <cellStyle name="Normal 3 5 3 2 3 2 2 3" xfId="13108"/>
    <cellStyle name="Normal 3 5 3 2 3 2 2 3 2" xfId="43250"/>
    <cellStyle name="Normal 3 5 3 2 3 2 2 4" xfId="43247"/>
    <cellStyle name="Normal 3 5 3 2 3 2 3" xfId="13109"/>
    <cellStyle name="Normal 3 5 3 2 3 2 3 2" xfId="13110"/>
    <cellStyle name="Normal 3 5 3 2 3 2 3 2 2" xfId="13111"/>
    <cellStyle name="Normal 3 5 3 2 3 2 3 2 2 2" xfId="43253"/>
    <cellStyle name="Normal 3 5 3 2 3 2 3 2 3" xfId="43252"/>
    <cellStyle name="Normal 3 5 3 2 3 2 3 3" xfId="13112"/>
    <cellStyle name="Normal 3 5 3 2 3 2 3 3 2" xfId="43254"/>
    <cellStyle name="Normal 3 5 3 2 3 2 3 4" xfId="43251"/>
    <cellStyle name="Normal 3 5 3 2 3 2 4" xfId="13113"/>
    <cellStyle name="Normal 3 5 3 2 3 2 4 2" xfId="13114"/>
    <cellStyle name="Normal 3 5 3 2 3 2 4 2 2" xfId="13115"/>
    <cellStyle name="Normal 3 5 3 2 3 2 4 2 2 2" xfId="43257"/>
    <cellStyle name="Normal 3 5 3 2 3 2 4 2 3" xfId="43256"/>
    <cellStyle name="Normal 3 5 3 2 3 2 4 3" xfId="13116"/>
    <cellStyle name="Normal 3 5 3 2 3 2 4 3 2" xfId="43258"/>
    <cellStyle name="Normal 3 5 3 2 3 2 4 4" xfId="43255"/>
    <cellStyle name="Normal 3 5 3 2 3 2 5" xfId="13117"/>
    <cellStyle name="Normal 3 5 3 2 3 2 5 2" xfId="13118"/>
    <cellStyle name="Normal 3 5 3 2 3 2 5 2 2" xfId="43260"/>
    <cellStyle name="Normal 3 5 3 2 3 2 5 3" xfId="43259"/>
    <cellStyle name="Normal 3 5 3 2 3 2 6" xfId="13119"/>
    <cellStyle name="Normal 3 5 3 2 3 2 6 2" xfId="43261"/>
    <cellStyle name="Normal 3 5 3 2 3 2 7" xfId="43246"/>
    <cellStyle name="Normal 3 5 3 2 3 3" xfId="13120"/>
    <cellStyle name="Normal 3 5 3 2 3 3 2" xfId="13121"/>
    <cellStyle name="Normal 3 5 3 2 3 3 2 2" xfId="13122"/>
    <cellStyle name="Normal 3 5 3 2 3 3 2 2 2" xfId="13123"/>
    <cellStyle name="Normal 3 5 3 2 3 3 2 2 2 2" xfId="43265"/>
    <cellStyle name="Normal 3 5 3 2 3 3 2 2 3" xfId="43264"/>
    <cellStyle name="Normal 3 5 3 2 3 3 2 3" xfId="13124"/>
    <cellStyle name="Normal 3 5 3 2 3 3 2 3 2" xfId="43266"/>
    <cellStyle name="Normal 3 5 3 2 3 3 2 4" xfId="43263"/>
    <cellStyle name="Normal 3 5 3 2 3 3 3" xfId="13125"/>
    <cellStyle name="Normal 3 5 3 2 3 3 3 2" xfId="13126"/>
    <cellStyle name="Normal 3 5 3 2 3 3 3 2 2" xfId="13127"/>
    <cellStyle name="Normal 3 5 3 2 3 3 3 2 2 2" xfId="43269"/>
    <cellStyle name="Normal 3 5 3 2 3 3 3 2 3" xfId="43268"/>
    <cellStyle name="Normal 3 5 3 2 3 3 3 3" xfId="13128"/>
    <cellStyle name="Normal 3 5 3 2 3 3 3 3 2" xfId="43270"/>
    <cellStyle name="Normal 3 5 3 2 3 3 3 4" xfId="43267"/>
    <cellStyle name="Normal 3 5 3 2 3 3 4" xfId="13129"/>
    <cellStyle name="Normal 3 5 3 2 3 3 4 2" xfId="13130"/>
    <cellStyle name="Normal 3 5 3 2 3 3 4 2 2" xfId="13131"/>
    <cellStyle name="Normal 3 5 3 2 3 3 4 2 2 2" xfId="43273"/>
    <cellStyle name="Normal 3 5 3 2 3 3 4 2 3" xfId="43272"/>
    <cellStyle name="Normal 3 5 3 2 3 3 4 3" xfId="13132"/>
    <cellStyle name="Normal 3 5 3 2 3 3 4 3 2" xfId="43274"/>
    <cellStyle name="Normal 3 5 3 2 3 3 4 4" xfId="43271"/>
    <cellStyle name="Normal 3 5 3 2 3 3 5" xfId="13133"/>
    <cellStyle name="Normal 3 5 3 2 3 3 5 2" xfId="13134"/>
    <cellStyle name="Normal 3 5 3 2 3 3 5 2 2" xfId="43276"/>
    <cellStyle name="Normal 3 5 3 2 3 3 5 3" xfId="43275"/>
    <cellStyle name="Normal 3 5 3 2 3 3 6" xfId="13135"/>
    <cellStyle name="Normal 3 5 3 2 3 3 6 2" xfId="43277"/>
    <cellStyle name="Normal 3 5 3 2 3 3 7" xfId="43262"/>
    <cellStyle name="Normal 3 5 3 2 3 4" xfId="13136"/>
    <cellStyle name="Normal 3 5 3 2 3 4 2" xfId="13137"/>
    <cellStyle name="Normal 3 5 3 2 3 4 2 2" xfId="13138"/>
    <cellStyle name="Normal 3 5 3 2 3 4 2 2 2" xfId="13139"/>
    <cellStyle name="Normal 3 5 3 2 3 4 2 2 2 2" xfId="43281"/>
    <cellStyle name="Normal 3 5 3 2 3 4 2 2 3" xfId="43280"/>
    <cellStyle name="Normal 3 5 3 2 3 4 2 3" xfId="13140"/>
    <cellStyle name="Normal 3 5 3 2 3 4 2 3 2" xfId="43282"/>
    <cellStyle name="Normal 3 5 3 2 3 4 2 4" xfId="43279"/>
    <cellStyle name="Normal 3 5 3 2 3 4 3" xfId="13141"/>
    <cellStyle name="Normal 3 5 3 2 3 4 3 2" xfId="13142"/>
    <cellStyle name="Normal 3 5 3 2 3 4 3 2 2" xfId="13143"/>
    <cellStyle name="Normal 3 5 3 2 3 4 3 2 2 2" xfId="43285"/>
    <cellStyle name="Normal 3 5 3 2 3 4 3 2 3" xfId="43284"/>
    <cellStyle name="Normal 3 5 3 2 3 4 3 3" xfId="13144"/>
    <cellStyle name="Normal 3 5 3 2 3 4 3 3 2" xfId="43286"/>
    <cellStyle name="Normal 3 5 3 2 3 4 3 4" xfId="43283"/>
    <cellStyle name="Normal 3 5 3 2 3 4 4" xfId="13145"/>
    <cellStyle name="Normal 3 5 3 2 3 4 4 2" xfId="13146"/>
    <cellStyle name="Normal 3 5 3 2 3 4 4 2 2" xfId="43288"/>
    <cellStyle name="Normal 3 5 3 2 3 4 4 3" xfId="43287"/>
    <cellStyle name="Normal 3 5 3 2 3 4 5" xfId="13147"/>
    <cellStyle name="Normal 3 5 3 2 3 4 5 2" xfId="43289"/>
    <cellStyle name="Normal 3 5 3 2 3 4 6" xfId="43278"/>
    <cellStyle name="Normal 3 5 3 2 3 5" xfId="13148"/>
    <cellStyle name="Normal 3 5 3 2 3 5 2" xfId="13149"/>
    <cellStyle name="Normal 3 5 3 2 3 5 2 2" xfId="13150"/>
    <cellStyle name="Normal 3 5 3 2 3 5 2 2 2" xfId="43292"/>
    <cellStyle name="Normal 3 5 3 2 3 5 2 3" xfId="43291"/>
    <cellStyle name="Normal 3 5 3 2 3 5 3" xfId="13151"/>
    <cellStyle name="Normal 3 5 3 2 3 5 3 2" xfId="43293"/>
    <cellStyle name="Normal 3 5 3 2 3 5 4" xfId="43290"/>
    <cellStyle name="Normal 3 5 3 2 3 6" xfId="13152"/>
    <cellStyle name="Normal 3 5 3 2 3 6 2" xfId="13153"/>
    <cellStyle name="Normal 3 5 3 2 3 6 2 2" xfId="13154"/>
    <cellStyle name="Normal 3 5 3 2 3 6 2 2 2" xfId="43296"/>
    <cellStyle name="Normal 3 5 3 2 3 6 2 3" xfId="43295"/>
    <cellStyle name="Normal 3 5 3 2 3 6 3" xfId="13155"/>
    <cellStyle name="Normal 3 5 3 2 3 6 3 2" xfId="43297"/>
    <cellStyle name="Normal 3 5 3 2 3 6 4" xfId="43294"/>
    <cellStyle name="Normal 3 5 3 2 3 7" xfId="13156"/>
    <cellStyle name="Normal 3 5 3 2 3 7 2" xfId="13157"/>
    <cellStyle name="Normal 3 5 3 2 3 7 2 2" xfId="13158"/>
    <cellStyle name="Normal 3 5 3 2 3 7 2 2 2" xfId="43300"/>
    <cellStyle name="Normal 3 5 3 2 3 7 2 3" xfId="43299"/>
    <cellStyle name="Normal 3 5 3 2 3 7 3" xfId="13159"/>
    <cellStyle name="Normal 3 5 3 2 3 7 3 2" xfId="43301"/>
    <cellStyle name="Normal 3 5 3 2 3 7 4" xfId="43298"/>
    <cellStyle name="Normal 3 5 3 2 3 8" xfId="13160"/>
    <cellStyle name="Normal 3 5 3 2 3 8 2" xfId="13161"/>
    <cellStyle name="Normal 3 5 3 2 3 8 2 2" xfId="13162"/>
    <cellStyle name="Normal 3 5 3 2 3 8 2 2 2" xfId="43304"/>
    <cellStyle name="Normal 3 5 3 2 3 8 2 3" xfId="43303"/>
    <cellStyle name="Normal 3 5 3 2 3 8 3" xfId="13163"/>
    <cellStyle name="Normal 3 5 3 2 3 8 3 2" xfId="43305"/>
    <cellStyle name="Normal 3 5 3 2 3 8 4" xfId="43302"/>
    <cellStyle name="Normal 3 5 3 2 3 9" xfId="13164"/>
    <cellStyle name="Normal 3 5 3 2 3 9 2" xfId="13165"/>
    <cellStyle name="Normal 3 5 3 2 3 9 2 2" xfId="13166"/>
    <cellStyle name="Normal 3 5 3 2 3 9 2 2 2" xfId="43308"/>
    <cellStyle name="Normal 3 5 3 2 3 9 2 3" xfId="43307"/>
    <cellStyle name="Normal 3 5 3 2 3 9 3" xfId="13167"/>
    <cellStyle name="Normal 3 5 3 2 3 9 3 2" xfId="43309"/>
    <cellStyle name="Normal 3 5 3 2 3 9 4" xfId="43306"/>
    <cellStyle name="Normal 3 5 3 2 4" xfId="13168"/>
    <cellStyle name="Normal 3 5 3 2 4 2" xfId="13169"/>
    <cellStyle name="Normal 3 5 3 2 4 2 2" xfId="13170"/>
    <cellStyle name="Normal 3 5 3 2 4 2 2 2" xfId="13171"/>
    <cellStyle name="Normal 3 5 3 2 4 2 2 2 2" xfId="43313"/>
    <cellStyle name="Normal 3 5 3 2 4 2 2 3" xfId="43312"/>
    <cellStyle name="Normal 3 5 3 2 4 2 3" xfId="13172"/>
    <cellStyle name="Normal 3 5 3 2 4 2 3 2" xfId="43314"/>
    <cellStyle name="Normal 3 5 3 2 4 2 4" xfId="43311"/>
    <cellStyle name="Normal 3 5 3 2 4 3" xfId="13173"/>
    <cellStyle name="Normal 3 5 3 2 4 3 2" xfId="13174"/>
    <cellStyle name="Normal 3 5 3 2 4 3 2 2" xfId="13175"/>
    <cellStyle name="Normal 3 5 3 2 4 3 2 2 2" xfId="43317"/>
    <cellStyle name="Normal 3 5 3 2 4 3 2 3" xfId="43316"/>
    <cellStyle name="Normal 3 5 3 2 4 3 3" xfId="13176"/>
    <cellStyle name="Normal 3 5 3 2 4 3 3 2" xfId="43318"/>
    <cellStyle name="Normal 3 5 3 2 4 3 4" xfId="43315"/>
    <cellStyle name="Normal 3 5 3 2 4 4" xfId="13177"/>
    <cellStyle name="Normal 3 5 3 2 4 4 2" xfId="13178"/>
    <cellStyle name="Normal 3 5 3 2 4 4 2 2" xfId="13179"/>
    <cellStyle name="Normal 3 5 3 2 4 4 2 2 2" xfId="43321"/>
    <cellStyle name="Normal 3 5 3 2 4 4 2 3" xfId="43320"/>
    <cellStyle name="Normal 3 5 3 2 4 4 3" xfId="13180"/>
    <cellStyle name="Normal 3 5 3 2 4 4 3 2" xfId="43322"/>
    <cellStyle name="Normal 3 5 3 2 4 4 4" xfId="43319"/>
    <cellStyle name="Normal 3 5 3 2 4 5" xfId="13181"/>
    <cellStyle name="Normal 3 5 3 2 4 5 2" xfId="13182"/>
    <cellStyle name="Normal 3 5 3 2 4 5 2 2" xfId="43324"/>
    <cellStyle name="Normal 3 5 3 2 4 5 3" xfId="43323"/>
    <cellStyle name="Normal 3 5 3 2 4 6" xfId="13183"/>
    <cellStyle name="Normal 3 5 3 2 4 6 2" xfId="43325"/>
    <cellStyle name="Normal 3 5 3 2 4 7" xfId="43310"/>
    <cellStyle name="Normal 3 5 3 2 5" xfId="13184"/>
    <cellStyle name="Normal 3 5 3 2 5 2" xfId="13185"/>
    <cellStyle name="Normal 3 5 3 2 5 2 2" xfId="13186"/>
    <cellStyle name="Normal 3 5 3 2 5 2 2 2" xfId="13187"/>
    <cellStyle name="Normal 3 5 3 2 5 2 2 2 2" xfId="43329"/>
    <cellStyle name="Normal 3 5 3 2 5 2 2 3" xfId="43328"/>
    <cellStyle name="Normal 3 5 3 2 5 2 3" xfId="13188"/>
    <cellStyle name="Normal 3 5 3 2 5 2 3 2" xfId="43330"/>
    <cellStyle name="Normal 3 5 3 2 5 2 4" xfId="43327"/>
    <cellStyle name="Normal 3 5 3 2 5 3" xfId="13189"/>
    <cellStyle name="Normal 3 5 3 2 5 3 2" xfId="13190"/>
    <cellStyle name="Normal 3 5 3 2 5 3 2 2" xfId="13191"/>
    <cellStyle name="Normal 3 5 3 2 5 3 2 2 2" xfId="43333"/>
    <cellStyle name="Normal 3 5 3 2 5 3 2 3" xfId="43332"/>
    <cellStyle name="Normal 3 5 3 2 5 3 3" xfId="13192"/>
    <cellStyle name="Normal 3 5 3 2 5 3 3 2" xfId="43334"/>
    <cellStyle name="Normal 3 5 3 2 5 3 4" xfId="43331"/>
    <cellStyle name="Normal 3 5 3 2 5 4" xfId="13193"/>
    <cellStyle name="Normal 3 5 3 2 5 4 2" xfId="13194"/>
    <cellStyle name="Normal 3 5 3 2 5 4 2 2" xfId="13195"/>
    <cellStyle name="Normal 3 5 3 2 5 4 2 2 2" xfId="43337"/>
    <cellStyle name="Normal 3 5 3 2 5 4 2 3" xfId="43336"/>
    <cellStyle name="Normal 3 5 3 2 5 4 3" xfId="13196"/>
    <cellStyle name="Normal 3 5 3 2 5 4 3 2" xfId="43338"/>
    <cellStyle name="Normal 3 5 3 2 5 4 4" xfId="43335"/>
    <cellStyle name="Normal 3 5 3 2 5 5" xfId="13197"/>
    <cellStyle name="Normal 3 5 3 2 5 5 2" xfId="13198"/>
    <cellStyle name="Normal 3 5 3 2 5 5 2 2" xfId="43340"/>
    <cellStyle name="Normal 3 5 3 2 5 5 3" xfId="43339"/>
    <cellStyle name="Normal 3 5 3 2 5 6" xfId="13199"/>
    <cellStyle name="Normal 3 5 3 2 5 6 2" xfId="43341"/>
    <cellStyle name="Normal 3 5 3 2 5 7" xfId="43326"/>
    <cellStyle name="Normal 3 5 3 2 6" xfId="13200"/>
    <cellStyle name="Normal 3 5 3 2 6 2" xfId="13201"/>
    <cellStyle name="Normal 3 5 3 2 6 2 2" xfId="13202"/>
    <cellStyle name="Normal 3 5 3 2 6 2 2 2" xfId="13203"/>
    <cellStyle name="Normal 3 5 3 2 6 2 2 2 2" xfId="43345"/>
    <cellStyle name="Normal 3 5 3 2 6 2 2 3" xfId="43344"/>
    <cellStyle name="Normal 3 5 3 2 6 2 3" xfId="13204"/>
    <cellStyle name="Normal 3 5 3 2 6 2 3 2" xfId="43346"/>
    <cellStyle name="Normal 3 5 3 2 6 2 4" xfId="43343"/>
    <cellStyle name="Normal 3 5 3 2 6 3" xfId="13205"/>
    <cellStyle name="Normal 3 5 3 2 6 3 2" xfId="13206"/>
    <cellStyle name="Normal 3 5 3 2 6 3 2 2" xfId="13207"/>
    <cellStyle name="Normal 3 5 3 2 6 3 2 2 2" xfId="43349"/>
    <cellStyle name="Normal 3 5 3 2 6 3 2 3" xfId="43348"/>
    <cellStyle name="Normal 3 5 3 2 6 3 3" xfId="13208"/>
    <cellStyle name="Normal 3 5 3 2 6 3 3 2" xfId="43350"/>
    <cellStyle name="Normal 3 5 3 2 6 3 4" xfId="43347"/>
    <cellStyle name="Normal 3 5 3 2 6 4" xfId="13209"/>
    <cellStyle name="Normal 3 5 3 2 6 4 2" xfId="13210"/>
    <cellStyle name="Normal 3 5 3 2 6 4 2 2" xfId="43352"/>
    <cellStyle name="Normal 3 5 3 2 6 4 3" xfId="43351"/>
    <cellStyle name="Normal 3 5 3 2 6 5" xfId="13211"/>
    <cellStyle name="Normal 3 5 3 2 6 5 2" xfId="43353"/>
    <cellStyle name="Normal 3 5 3 2 6 6" xfId="43342"/>
    <cellStyle name="Normal 3 5 3 2 7" xfId="13212"/>
    <cellStyle name="Normal 3 5 3 2 7 2" xfId="13213"/>
    <cellStyle name="Normal 3 5 3 2 7 2 2" xfId="13214"/>
    <cellStyle name="Normal 3 5 3 2 7 2 2 2" xfId="43356"/>
    <cellStyle name="Normal 3 5 3 2 7 2 3" xfId="43355"/>
    <cellStyle name="Normal 3 5 3 2 7 3" xfId="13215"/>
    <cellStyle name="Normal 3 5 3 2 7 3 2" xfId="43357"/>
    <cellStyle name="Normal 3 5 3 2 7 4" xfId="43354"/>
    <cellStyle name="Normal 3 5 3 2 8" xfId="13216"/>
    <cellStyle name="Normal 3 5 3 2 8 2" xfId="13217"/>
    <cellStyle name="Normal 3 5 3 2 8 2 2" xfId="13218"/>
    <cellStyle name="Normal 3 5 3 2 8 2 2 2" xfId="43360"/>
    <cellStyle name="Normal 3 5 3 2 8 2 3" xfId="43359"/>
    <cellStyle name="Normal 3 5 3 2 8 3" xfId="13219"/>
    <cellStyle name="Normal 3 5 3 2 8 3 2" xfId="43361"/>
    <cellStyle name="Normal 3 5 3 2 8 4" xfId="43358"/>
    <cellStyle name="Normal 3 5 3 2 9" xfId="13220"/>
    <cellStyle name="Normal 3 5 3 2 9 2" xfId="13221"/>
    <cellStyle name="Normal 3 5 3 2 9 2 2" xfId="13222"/>
    <cellStyle name="Normal 3 5 3 2 9 2 2 2" xfId="43364"/>
    <cellStyle name="Normal 3 5 3 2 9 2 3" xfId="43363"/>
    <cellStyle name="Normal 3 5 3 2 9 3" xfId="13223"/>
    <cellStyle name="Normal 3 5 3 2 9 3 2" xfId="43365"/>
    <cellStyle name="Normal 3 5 3 2 9 4" xfId="43362"/>
    <cellStyle name="Normal 3 5 3 3" xfId="13224"/>
    <cellStyle name="Normal 3 5 3 3 10" xfId="13225"/>
    <cellStyle name="Normal 3 5 3 3 10 2" xfId="13226"/>
    <cellStyle name="Normal 3 5 3 3 10 2 2" xfId="13227"/>
    <cellStyle name="Normal 3 5 3 3 10 2 2 2" xfId="43369"/>
    <cellStyle name="Normal 3 5 3 3 10 2 3" xfId="43368"/>
    <cellStyle name="Normal 3 5 3 3 10 3" xfId="13228"/>
    <cellStyle name="Normal 3 5 3 3 10 3 2" xfId="43370"/>
    <cellStyle name="Normal 3 5 3 3 10 4" xfId="43367"/>
    <cellStyle name="Normal 3 5 3 3 11" xfId="13229"/>
    <cellStyle name="Normal 3 5 3 3 11 2" xfId="13230"/>
    <cellStyle name="Normal 3 5 3 3 11 2 2" xfId="43372"/>
    <cellStyle name="Normal 3 5 3 3 11 3" xfId="43371"/>
    <cellStyle name="Normal 3 5 3 3 12" xfId="13231"/>
    <cellStyle name="Normal 3 5 3 3 12 2" xfId="43373"/>
    <cellStyle name="Normal 3 5 3 3 13" xfId="13232"/>
    <cellStyle name="Normal 3 5 3 3 13 2" xfId="43374"/>
    <cellStyle name="Normal 3 5 3 3 14" xfId="43366"/>
    <cellStyle name="Normal 3 5 3 3 2" xfId="13233"/>
    <cellStyle name="Normal 3 5 3 3 2 10" xfId="13234"/>
    <cellStyle name="Normal 3 5 3 3 2 10 2" xfId="13235"/>
    <cellStyle name="Normal 3 5 3 3 2 10 2 2" xfId="43377"/>
    <cellStyle name="Normal 3 5 3 3 2 10 3" xfId="43376"/>
    <cellStyle name="Normal 3 5 3 3 2 11" xfId="13236"/>
    <cellStyle name="Normal 3 5 3 3 2 11 2" xfId="43378"/>
    <cellStyle name="Normal 3 5 3 3 2 12" xfId="43375"/>
    <cellStyle name="Normal 3 5 3 3 2 2" xfId="13237"/>
    <cellStyle name="Normal 3 5 3 3 2 2 2" xfId="13238"/>
    <cellStyle name="Normal 3 5 3 3 2 2 2 2" xfId="13239"/>
    <cellStyle name="Normal 3 5 3 3 2 2 2 2 2" xfId="13240"/>
    <cellStyle name="Normal 3 5 3 3 2 2 2 2 2 2" xfId="43382"/>
    <cellStyle name="Normal 3 5 3 3 2 2 2 2 3" xfId="43381"/>
    <cellStyle name="Normal 3 5 3 3 2 2 2 3" xfId="13241"/>
    <cellStyle name="Normal 3 5 3 3 2 2 2 3 2" xfId="43383"/>
    <cellStyle name="Normal 3 5 3 3 2 2 2 4" xfId="43380"/>
    <cellStyle name="Normal 3 5 3 3 2 2 3" xfId="13242"/>
    <cellStyle name="Normal 3 5 3 3 2 2 3 2" xfId="13243"/>
    <cellStyle name="Normal 3 5 3 3 2 2 3 2 2" xfId="13244"/>
    <cellStyle name="Normal 3 5 3 3 2 2 3 2 2 2" xfId="43386"/>
    <cellStyle name="Normal 3 5 3 3 2 2 3 2 3" xfId="43385"/>
    <cellStyle name="Normal 3 5 3 3 2 2 3 3" xfId="13245"/>
    <cellStyle name="Normal 3 5 3 3 2 2 3 3 2" xfId="43387"/>
    <cellStyle name="Normal 3 5 3 3 2 2 3 4" xfId="43384"/>
    <cellStyle name="Normal 3 5 3 3 2 2 4" xfId="13246"/>
    <cellStyle name="Normal 3 5 3 3 2 2 4 2" xfId="13247"/>
    <cellStyle name="Normal 3 5 3 3 2 2 4 2 2" xfId="13248"/>
    <cellStyle name="Normal 3 5 3 3 2 2 4 2 2 2" xfId="43390"/>
    <cellStyle name="Normal 3 5 3 3 2 2 4 2 3" xfId="43389"/>
    <cellStyle name="Normal 3 5 3 3 2 2 4 3" xfId="13249"/>
    <cellStyle name="Normal 3 5 3 3 2 2 4 3 2" xfId="43391"/>
    <cellStyle name="Normal 3 5 3 3 2 2 4 4" xfId="43388"/>
    <cellStyle name="Normal 3 5 3 3 2 2 5" xfId="13250"/>
    <cellStyle name="Normal 3 5 3 3 2 2 5 2" xfId="13251"/>
    <cellStyle name="Normal 3 5 3 3 2 2 5 2 2" xfId="43393"/>
    <cellStyle name="Normal 3 5 3 3 2 2 5 3" xfId="43392"/>
    <cellStyle name="Normal 3 5 3 3 2 2 6" xfId="13252"/>
    <cellStyle name="Normal 3 5 3 3 2 2 6 2" xfId="43394"/>
    <cellStyle name="Normal 3 5 3 3 2 2 7" xfId="43379"/>
    <cellStyle name="Normal 3 5 3 3 2 3" xfId="13253"/>
    <cellStyle name="Normal 3 5 3 3 2 3 2" xfId="13254"/>
    <cellStyle name="Normal 3 5 3 3 2 3 2 2" xfId="13255"/>
    <cellStyle name="Normal 3 5 3 3 2 3 2 2 2" xfId="13256"/>
    <cellStyle name="Normal 3 5 3 3 2 3 2 2 2 2" xfId="43398"/>
    <cellStyle name="Normal 3 5 3 3 2 3 2 2 3" xfId="43397"/>
    <cellStyle name="Normal 3 5 3 3 2 3 2 3" xfId="13257"/>
    <cellStyle name="Normal 3 5 3 3 2 3 2 3 2" xfId="43399"/>
    <cellStyle name="Normal 3 5 3 3 2 3 2 4" xfId="43396"/>
    <cellStyle name="Normal 3 5 3 3 2 3 3" xfId="13258"/>
    <cellStyle name="Normal 3 5 3 3 2 3 3 2" xfId="13259"/>
    <cellStyle name="Normal 3 5 3 3 2 3 3 2 2" xfId="13260"/>
    <cellStyle name="Normal 3 5 3 3 2 3 3 2 2 2" xfId="43402"/>
    <cellStyle name="Normal 3 5 3 3 2 3 3 2 3" xfId="43401"/>
    <cellStyle name="Normal 3 5 3 3 2 3 3 3" xfId="13261"/>
    <cellStyle name="Normal 3 5 3 3 2 3 3 3 2" xfId="43403"/>
    <cellStyle name="Normal 3 5 3 3 2 3 3 4" xfId="43400"/>
    <cellStyle name="Normal 3 5 3 3 2 3 4" xfId="13262"/>
    <cellStyle name="Normal 3 5 3 3 2 3 4 2" xfId="13263"/>
    <cellStyle name="Normal 3 5 3 3 2 3 4 2 2" xfId="13264"/>
    <cellStyle name="Normal 3 5 3 3 2 3 4 2 2 2" xfId="43406"/>
    <cellStyle name="Normal 3 5 3 3 2 3 4 2 3" xfId="43405"/>
    <cellStyle name="Normal 3 5 3 3 2 3 4 3" xfId="13265"/>
    <cellStyle name="Normal 3 5 3 3 2 3 4 3 2" xfId="43407"/>
    <cellStyle name="Normal 3 5 3 3 2 3 4 4" xfId="43404"/>
    <cellStyle name="Normal 3 5 3 3 2 3 5" xfId="13266"/>
    <cellStyle name="Normal 3 5 3 3 2 3 5 2" xfId="13267"/>
    <cellStyle name="Normal 3 5 3 3 2 3 5 2 2" xfId="43409"/>
    <cellStyle name="Normal 3 5 3 3 2 3 5 3" xfId="43408"/>
    <cellStyle name="Normal 3 5 3 3 2 3 6" xfId="13268"/>
    <cellStyle name="Normal 3 5 3 3 2 3 6 2" xfId="43410"/>
    <cellStyle name="Normal 3 5 3 3 2 3 7" xfId="43395"/>
    <cellStyle name="Normal 3 5 3 3 2 4" xfId="13269"/>
    <cellStyle name="Normal 3 5 3 3 2 4 2" xfId="13270"/>
    <cellStyle name="Normal 3 5 3 3 2 4 2 2" xfId="13271"/>
    <cellStyle name="Normal 3 5 3 3 2 4 2 2 2" xfId="13272"/>
    <cellStyle name="Normal 3 5 3 3 2 4 2 2 2 2" xfId="43414"/>
    <cellStyle name="Normal 3 5 3 3 2 4 2 2 3" xfId="43413"/>
    <cellStyle name="Normal 3 5 3 3 2 4 2 3" xfId="13273"/>
    <cellStyle name="Normal 3 5 3 3 2 4 2 3 2" xfId="43415"/>
    <cellStyle name="Normal 3 5 3 3 2 4 2 4" xfId="43412"/>
    <cellStyle name="Normal 3 5 3 3 2 4 3" xfId="13274"/>
    <cellStyle name="Normal 3 5 3 3 2 4 3 2" xfId="13275"/>
    <cellStyle name="Normal 3 5 3 3 2 4 3 2 2" xfId="13276"/>
    <cellStyle name="Normal 3 5 3 3 2 4 3 2 2 2" xfId="43418"/>
    <cellStyle name="Normal 3 5 3 3 2 4 3 2 3" xfId="43417"/>
    <cellStyle name="Normal 3 5 3 3 2 4 3 3" xfId="13277"/>
    <cellStyle name="Normal 3 5 3 3 2 4 3 3 2" xfId="43419"/>
    <cellStyle name="Normal 3 5 3 3 2 4 3 4" xfId="43416"/>
    <cellStyle name="Normal 3 5 3 3 2 4 4" xfId="13278"/>
    <cellStyle name="Normal 3 5 3 3 2 4 4 2" xfId="13279"/>
    <cellStyle name="Normal 3 5 3 3 2 4 4 2 2" xfId="43421"/>
    <cellStyle name="Normal 3 5 3 3 2 4 4 3" xfId="43420"/>
    <cellStyle name="Normal 3 5 3 3 2 4 5" xfId="13280"/>
    <cellStyle name="Normal 3 5 3 3 2 4 5 2" xfId="43422"/>
    <cellStyle name="Normal 3 5 3 3 2 4 6" xfId="43411"/>
    <cellStyle name="Normal 3 5 3 3 2 5" xfId="13281"/>
    <cellStyle name="Normal 3 5 3 3 2 5 2" xfId="13282"/>
    <cellStyle name="Normal 3 5 3 3 2 5 2 2" xfId="13283"/>
    <cellStyle name="Normal 3 5 3 3 2 5 2 2 2" xfId="43425"/>
    <cellStyle name="Normal 3 5 3 3 2 5 2 3" xfId="43424"/>
    <cellStyle name="Normal 3 5 3 3 2 5 3" xfId="13284"/>
    <cellStyle name="Normal 3 5 3 3 2 5 3 2" xfId="43426"/>
    <cellStyle name="Normal 3 5 3 3 2 5 4" xfId="43423"/>
    <cellStyle name="Normal 3 5 3 3 2 6" xfId="13285"/>
    <cellStyle name="Normal 3 5 3 3 2 6 2" xfId="13286"/>
    <cellStyle name="Normal 3 5 3 3 2 6 2 2" xfId="13287"/>
    <cellStyle name="Normal 3 5 3 3 2 6 2 2 2" xfId="43429"/>
    <cellStyle name="Normal 3 5 3 3 2 6 2 3" xfId="43428"/>
    <cellStyle name="Normal 3 5 3 3 2 6 3" xfId="13288"/>
    <cellStyle name="Normal 3 5 3 3 2 6 3 2" xfId="43430"/>
    <cellStyle name="Normal 3 5 3 3 2 6 4" xfId="43427"/>
    <cellStyle name="Normal 3 5 3 3 2 7" xfId="13289"/>
    <cellStyle name="Normal 3 5 3 3 2 7 2" xfId="13290"/>
    <cellStyle name="Normal 3 5 3 3 2 7 2 2" xfId="13291"/>
    <cellStyle name="Normal 3 5 3 3 2 7 2 2 2" xfId="43433"/>
    <cellStyle name="Normal 3 5 3 3 2 7 2 3" xfId="43432"/>
    <cellStyle name="Normal 3 5 3 3 2 7 3" xfId="13292"/>
    <cellStyle name="Normal 3 5 3 3 2 7 3 2" xfId="43434"/>
    <cellStyle name="Normal 3 5 3 3 2 7 4" xfId="43431"/>
    <cellStyle name="Normal 3 5 3 3 2 8" xfId="13293"/>
    <cellStyle name="Normal 3 5 3 3 2 8 2" xfId="13294"/>
    <cellStyle name="Normal 3 5 3 3 2 8 2 2" xfId="13295"/>
    <cellStyle name="Normal 3 5 3 3 2 8 2 2 2" xfId="43437"/>
    <cellStyle name="Normal 3 5 3 3 2 8 2 3" xfId="43436"/>
    <cellStyle name="Normal 3 5 3 3 2 8 3" xfId="13296"/>
    <cellStyle name="Normal 3 5 3 3 2 8 3 2" xfId="43438"/>
    <cellStyle name="Normal 3 5 3 3 2 8 4" xfId="43435"/>
    <cellStyle name="Normal 3 5 3 3 2 9" xfId="13297"/>
    <cellStyle name="Normal 3 5 3 3 2 9 2" xfId="13298"/>
    <cellStyle name="Normal 3 5 3 3 2 9 2 2" xfId="13299"/>
    <cellStyle name="Normal 3 5 3 3 2 9 2 2 2" xfId="43441"/>
    <cellStyle name="Normal 3 5 3 3 2 9 2 3" xfId="43440"/>
    <cellStyle name="Normal 3 5 3 3 2 9 3" xfId="13300"/>
    <cellStyle name="Normal 3 5 3 3 2 9 3 2" xfId="43442"/>
    <cellStyle name="Normal 3 5 3 3 2 9 4" xfId="43439"/>
    <cellStyle name="Normal 3 5 3 3 3" xfId="13301"/>
    <cellStyle name="Normal 3 5 3 3 3 2" xfId="13302"/>
    <cellStyle name="Normal 3 5 3 3 3 2 2" xfId="13303"/>
    <cellStyle name="Normal 3 5 3 3 3 2 2 2" xfId="13304"/>
    <cellStyle name="Normal 3 5 3 3 3 2 2 2 2" xfId="43446"/>
    <cellStyle name="Normal 3 5 3 3 3 2 2 3" xfId="43445"/>
    <cellStyle name="Normal 3 5 3 3 3 2 3" xfId="13305"/>
    <cellStyle name="Normal 3 5 3 3 3 2 3 2" xfId="43447"/>
    <cellStyle name="Normal 3 5 3 3 3 2 4" xfId="43444"/>
    <cellStyle name="Normal 3 5 3 3 3 3" xfId="13306"/>
    <cellStyle name="Normal 3 5 3 3 3 3 2" xfId="13307"/>
    <cellStyle name="Normal 3 5 3 3 3 3 2 2" xfId="13308"/>
    <cellStyle name="Normal 3 5 3 3 3 3 2 2 2" xfId="43450"/>
    <cellStyle name="Normal 3 5 3 3 3 3 2 3" xfId="43449"/>
    <cellStyle name="Normal 3 5 3 3 3 3 3" xfId="13309"/>
    <cellStyle name="Normal 3 5 3 3 3 3 3 2" xfId="43451"/>
    <cellStyle name="Normal 3 5 3 3 3 3 4" xfId="43448"/>
    <cellStyle name="Normal 3 5 3 3 3 4" xfId="13310"/>
    <cellStyle name="Normal 3 5 3 3 3 4 2" xfId="13311"/>
    <cellStyle name="Normal 3 5 3 3 3 4 2 2" xfId="13312"/>
    <cellStyle name="Normal 3 5 3 3 3 4 2 2 2" xfId="43454"/>
    <cellStyle name="Normal 3 5 3 3 3 4 2 3" xfId="43453"/>
    <cellStyle name="Normal 3 5 3 3 3 4 3" xfId="13313"/>
    <cellStyle name="Normal 3 5 3 3 3 4 3 2" xfId="43455"/>
    <cellStyle name="Normal 3 5 3 3 3 4 4" xfId="43452"/>
    <cellStyle name="Normal 3 5 3 3 3 5" xfId="13314"/>
    <cellStyle name="Normal 3 5 3 3 3 5 2" xfId="13315"/>
    <cellStyle name="Normal 3 5 3 3 3 5 2 2" xfId="43457"/>
    <cellStyle name="Normal 3 5 3 3 3 5 3" xfId="43456"/>
    <cellStyle name="Normal 3 5 3 3 3 6" xfId="13316"/>
    <cellStyle name="Normal 3 5 3 3 3 6 2" xfId="43458"/>
    <cellStyle name="Normal 3 5 3 3 3 7" xfId="43443"/>
    <cellStyle name="Normal 3 5 3 3 4" xfId="13317"/>
    <cellStyle name="Normal 3 5 3 3 4 2" xfId="13318"/>
    <cellStyle name="Normal 3 5 3 3 4 2 2" xfId="13319"/>
    <cellStyle name="Normal 3 5 3 3 4 2 2 2" xfId="13320"/>
    <cellStyle name="Normal 3 5 3 3 4 2 2 2 2" xfId="43462"/>
    <cellStyle name="Normal 3 5 3 3 4 2 2 3" xfId="43461"/>
    <cellStyle name="Normal 3 5 3 3 4 2 3" xfId="13321"/>
    <cellStyle name="Normal 3 5 3 3 4 2 3 2" xfId="43463"/>
    <cellStyle name="Normal 3 5 3 3 4 2 4" xfId="43460"/>
    <cellStyle name="Normal 3 5 3 3 4 3" xfId="13322"/>
    <cellStyle name="Normal 3 5 3 3 4 3 2" xfId="13323"/>
    <cellStyle name="Normal 3 5 3 3 4 3 2 2" xfId="13324"/>
    <cellStyle name="Normal 3 5 3 3 4 3 2 2 2" xfId="43466"/>
    <cellStyle name="Normal 3 5 3 3 4 3 2 3" xfId="43465"/>
    <cellStyle name="Normal 3 5 3 3 4 3 3" xfId="13325"/>
    <cellStyle name="Normal 3 5 3 3 4 3 3 2" xfId="43467"/>
    <cellStyle name="Normal 3 5 3 3 4 3 4" xfId="43464"/>
    <cellStyle name="Normal 3 5 3 3 4 4" xfId="13326"/>
    <cellStyle name="Normal 3 5 3 3 4 4 2" xfId="13327"/>
    <cellStyle name="Normal 3 5 3 3 4 4 2 2" xfId="13328"/>
    <cellStyle name="Normal 3 5 3 3 4 4 2 2 2" xfId="43470"/>
    <cellStyle name="Normal 3 5 3 3 4 4 2 3" xfId="43469"/>
    <cellStyle name="Normal 3 5 3 3 4 4 3" xfId="13329"/>
    <cellStyle name="Normal 3 5 3 3 4 4 3 2" xfId="43471"/>
    <cellStyle name="Normal 3 5 3 3 4 4 4" xfId="43468"/>
    <cellStyle name="Normal 3 5 3 3 4 5" xfId="13330"/>
    <cellStyle name="Normal 3 5 3 3 4 5 2" xfId="13331"/>
    <cellStyle name="Normal 3 5 3 3 4 5 2 2" xfId="43473"/>
    <cellStyle name="Normal 3 5 3 3 4 5 3" xfId="43472"/>
    <cellStyle name="Normal 3 5 3 3 4 6" xfId="13332"/>
    <cellStyle name="Normal 3 5 3 3 4 6 2" xfId="43474"/>
    <cellStyle name="Normal 3 5 3 3 4 7" xfId="43459"/>
    <cellStyle name="Normal 3 5 3 3 5" xfId="13333"/>
    <cellStyle name="Normal 3 5 3 3 5 2" xfId="13334"/>
    <cellStyle name="Normal 3 5 3 3 5 2 2" xfId="13335"/>
    <cellStyle name="Normal 3 5 3 3 5 2 2 2" xfId="13336"/>
    <cellStyle name="Normal 3 5 3 3 5 2 2 2 2" xfId="43478"/>
    <cellStyle name="Normal 3 5 3 3 5 2 2 3" xfId="43477"/>
    <cellStyle name="Normal 3 5 3 3 5 2 3" xfId="13337"/>
    <cellStyle name="Normal 3 5 3 3 5 2 3 2" xfId="43479"/>
    <cellStyle name="Normal 3 5 3 3 5 2 4" xfId="43476"/>
    <cellStyle name="Normal 3 5 3 3 5 3" xfId="13338"/>
    <cellStyle name="Normal 3 5 3 3 5 3 2" xfId="13339"/>
    <cellStyle name="Normal 3 5 3 3 5 3 2 2" xfId="13340"/>
    <cellStyle name="Normal 3 5 3 3 5 3 2 2 2" xfId="43482"/>
    <cellStyle name="Normal 3 5 3 3 5 3 2 3" xfId="43481"/>
    <cellStyle name="Normal 3 5 3 3 5 3 3" xfId="13341"/>
    <cellStyle name="Normal 3 5 3 3 5 3 3 2" xfId="43483"/>
    <cellStyle name="Normal 3 5 3 3 5 3 4" xfId="43480"/>
    <cellStyle name="Normal 3 5 3 3 5 4" xfId="13342"/>
    <cellStyle name="Normal 3 5 3 3 5 4 2" xfId="13343"/>
    <cellStyle name="Normal 3 5 3 3 5 4 2 2" xfId="43485"/>
    <cellStyle name="Normal 3 5 3 3 5 4 3" xfId="43484"/>
    <cellStyle name="Normal 3 5 3 3 5 5" xfId="13344"/>
    <cellStyle name="Normal 3 5 3 3 5 5 2" xfId="43486"/>
    <cellStyle name="Normal 3 5 3 3 5 6" xfId="43475"/>
    <cellStyle name="Normal 3 5 3 3 6" xfId="13345"/>
    <cellStyle name="Normal 3 5 3 3 6 2" xfId="13346"/>
    <cellStyle name="Normal 3 5 3 3 6 2 2" xfId="13347"/>
    <cellStyle name="Normal 3 5 3 3 6 2 2 2" xfId="43489"/>
    <cellStyle name="Normal 3 5 3 3 6 2 3" xfId="43488"/>
    <cellStyle name="Normal 3 5 3 3 6 3" xfId="13348"/>
    <cellStyle name="Normal 3 5 3 3 6 3 2" xfId="43490"/>
    <cellStyle name="Normal 3 5 3 3 6 4" xfId="43487"/>
    <cellStyle name="Normal 3 5 3 3 7" xfId="13349"/>
    <cellStyle name="Normal 3 5 3 3 7 2" xfId="13350"/>
    <cellStyle name="Normal 3 5 3 3 7 2 2" xfId="13351"/>
    <cellStyle name="Normal 3 5 3 3 7 2 2 2" xfId="43493"/>
    <cellStyle name="Normal 3 5 3 3 7 2 3" xfId="43492"/>
    <cellStyle name="Normal 3 5 3 3 7 3" xfId="13352"/>
    <cellStyle name="Normal 3 5 3 3 7 3 2" xfId="43494"/>
    <cellStyle name="Normal 3 5 3 3 7 4" xfId="43491"/>
    <cellStyle name="Normal 3 5 3 3 8" xfId="13353"/>
    <cellStyle name="Normal 3 5 3 3 8 2" xfId="13354"/>
    <cellStyle name="Normal 3 5 3 3 8 2 2" xfId="13355"/>
    <cellStyle name="Normal 3 5 3 3 8 2 2 2" xfId="43497"/>
    <cellStyle name="Normal 3 5 3 3 8 2 3" xfId="43496"/>
    <cellStyle name="Normal 3 5 3 3 8 3" xfId="13356"/>
    <cellStyle name="Normal 3 5 3 3 8 3 2" xfId="43498"/>
    <cellStyle name="Normal 3 5 3 3 8 4" xfId="43495"/>
    <cellStyle name="Normal 3 5 3 3 9" xfId="13357"/>
    <cellStyle name="Normal 3 5 3 3 9 2" xfId="13358"/>
    <cellStyle name="Normal 3 5 3 3 9 2 2" xfId="13359"/>
    <cellStyle name="Normal 3 5 3 3 9 2 2 2" xfId="43501"/>
    <cellStyle name="Normal 3 5 3 3 9 2 3" xfId="43500"/>
    <cellStyle name="Normal 3 5 3 3 9 3" xfId="13360"/>
    <cellStyle name="Normal 3 5 3 3 9 3 2" xfId="43502"/>
    <cellStyle name="Normal 3 5 3 3 9 4" xfId="43499"/>
    <cellStyle name="Normal 3 5 3 4" xfId="13361"/>
    <cellStyle name="Normal 3 5 3 4 10" xfId="13362"/>
    <cellStyle name="Normal 3 5 3 4 10 2" xfId="13363"/>
    <cellStyle name="Normal 3 5 3 4 10 2 2" xfId="43505"/>
    <cellStyle name="Normal 3 5 3 4 10 3" xfId="43504"/>
    <cellStyle name="Normal 3 5 3 4 11" xfId="13364"/>
    <cellStyle name="Normal 3 5 3 4 11 2" xfId="43506"/>
    <cellStyle name="Normal 3 5 3 4 12" xfId="43503"/>
    <cellStyle name="Normal 3 5 3 4 2" xfId="13365"/>
    <cellStyle name="Normal 3 5 3 4 2 2" xfId="13366"/>
    <cellStyle name="Normal 3 5 3 4 2 2 2" xfId="13367"/>
    <cellStyle name="Normal 3 5 3 4 2 2 2 2" xfId="13368"/>
    <cellStyle name="Normal 3 5 3 4 2 2 2 2 2" xfId="43510"/>
    <cellStyle name="Normal 3 5 3 4 2 2 2 3" xfId="43509"/>
    <cellStyle name="Normal 3 5 3 4 2 2 3" xfId="13369"/>
    <cellStyle name="Normal 3 5 3 4 2 2 3 2" xfId="43511"/>
    <cellStyle name="Normal 3 5 3 4 2 2 4" xfId="43508"/>
    <cellStyle name="Normal 3 5 3 4 2 3" xfId="13370"/>
    <cellStyle name="Normal 3 5 3 4 2 3 2" xfId="13371"/>
    <cellStyle name="Normal 3 5 3 4 2 3 2 2" xfId="13372"/>
    <cellStyle name="Normal 3 5 3 4 2 3 2 2 2" xfId="43514"/>
    <cellStyle name="Normal 3 5 3 4 2 3 2 3" xfId="43513"/>
    <cellStyle name="Normal 3 5 3 4 2 3 3" xfId="13373"/>
    <cellStyle name="Normal 3 5 3 4 2 3 3 2" xfId="43515"/>
    <cellStyle name="Normal 3 5 3 4 2 3 4" xfId="43512"/>
    <cellStyle name="Normal 3 5 3 4 2 4" xfId="13374"/>
    <cellStyle name="Normal 3 5 3 4 2 4 2" xfId="13375"/>
    <cellStyle name="Normal 3 5 3 4 2 4 2 2" xfId="13376"/>
    <cellStyle name="Normal 3 5 3 4 2 4 2 2 2" xfId="43518"/>
    <cellStyle name="Normal 3 5 3 4 2 4 2 3" xfId="43517"/>
    <cellStyle name="Normal 3 5 3 4 2 4 3" xfId="13377"/>
    <cellStyle name="Normal 3 5 3 4 2 4 3 2" xfId="43519"/>
    <cellStyle name="Normal 3 5 3 4 2 4 4" xfId="43516"/>
    <cellStyle name="Normal 3 5 3 4 2 5" xfId="13378"/>
    <cellStyle name="Normal 3 5 3 4 2 5 2" xfId="13379"/>
    <cellStyle name="Normal 3 5 3 4 2 5 2 2" xfId="43521"/>
    <cellStyle name="Normal 3 5 3 4 2 5 3" xfId="43520"/>
    <cellStyle name="Normal 3 5 3 4 2 6" xfId="13380"/>
    <cellStyle name="Normal 3 5 3 4 2 6 2" xfId="43522"/>
    <cellStyle name="Normal 3 5 3 4 2 7" xfId="43507"/>
    <cellStyle name="Normal 3 5 3 4 3" xfId="13381"/>
    <cellStyle name="Normal 3 5 3 4 3 2" xfId="13382"/>
    <cellStyle name="Normal 3 5 3 4 3 2 2" xfId="13383"/>
    <cellStyle name="Normal 3 5 3 4 3 2 2 2" xfId="13384"/>
    <cellStyle name="Normal 3 5 3 4 3 2 2 2 2" xfId="43526"/>
    <cellStyle name="Normal 3 5 3 4 3 2 2 3" xfId="43525"/>
    <cellStyle name="Normal 3 5 3 4 3 2 3" xfId="13385"/>
    <cellStyle name="Normal 3 5 3 4 3 2 3 2" xfId="43527"/>
    <cellStyle name="Normal 3 5 3 4 3 2 4" xfId="43524"/>
    <cellStyle name="Normal 3 5 3 4 3 3" xfId="13386"/>
    <cellStyle name="Normal 3 5 3 4 3 3 2" xfId="13387"/>
    <cellStyle name="Normal 3 5 3 4 3 3 2 2" xfId="13388"/>
    <cellStyle name="Normal 3 5 3 4 3 3 2 2 2" xfId="43530"/>
    <cellStyle name="Normal 3 5 3 4 3 3 2 3" xfId="43529"/>
    <cellStyle name="Normal 3 5 3 4 3 3 3" xfId="13389"/>
    <cellStyle name="Normal 3 5 3 4 3 3 3 2" xfId="43531"/>
    <cellStyle name="Normal 3 5 3 4 3 3 4" xfId="43528"/>
    <cellStyle name="Normal 3 5 3 4 3 4" xfId="13390"/>
    <cellStyle name="Normal 3 5 3 4 3 4 2" xfId="13391"/>
    <cellStyle name="Normal 3 5 3 4 3 4 2 2" xfId="13392"/>
    <cellStyle name="Normal 3 5 3 4 3 4 2 2 2" xfId="43534"/>
    <cellStyle name="Normal 3 5 3 4 3 4 2 3" xfId="43533"/>
    <cellStyle name="Normal 3 5 3 4 3 4 3" xfId="13393"/>
    <cellStyle name="Normal 3 5 3 4 3 4 3 2" xfId="43535"/>
    <cellStyle name="Normal 3 5 3 4 3 4 4" xfId="43532"/>
    <cellStyle name="Normal 3 5 3 4 3 5" xfId="13394"/>
    <cellStyle name="Normal 3 5 3 4 3 5 2" xfId="13395"/>
    <cellStyle name="Normal 3 5 3 4 3 5 2 2" xfId="43537"/>
    <cellStyle name="Normal 3 5 3 4 3 5 3" xfId="43536"/>
    <cellStyle name="Normal 3 5 3 4 3 6" xfId="13396"/>
    <cellStyle name="Normal 3 5 3 4 3 6 2" xfId="43538"/>
    <cellStyle name="Normal 3 5 3 4 3 7" xfId="43523"/>
    <cellStyle name="Normal 3 5 3 4 4" xfId="13397"/>
    <cellStyle name="Normal 3 5 3 4 4 2" xfId="13398"/>
    <cellStyle name="Normal 3 5 3 4 4 2 2" xfId="13399"/>
    <cellStyle name="Normal 3 5 3 4 4 2 2 2" xfId="13400"/>
    <cellStyle name="Normal 3 5 3 4 4 2 2 2 2" xfId="43542"/>
    <cellStyle name="Normal 3 5 3 4 4 2 2 3" xfId="43541"/>
    <cellStyle name="Normal 3 5 3 4 4 2 3" xfId="13401"/>
    <cellStyle name="Normal 3 5 3 4 4 2 3 2" xfId="43543"/>
    <cellStyle name="Normal 3 5 3 4 4 2 4" xfId="43540"/>
    <cellStyle name="Normal 3 5 3 4 4 3" xfId="13402"/>
    <cellStyle name="Normal 3 5 3 4 4 3 2" xfId="13403"/>
    <cellStyle name="Normal 3 5 3 4 4 3 2 2" xfId="13404"/>
    <cellStyle name="Normal 3 5 3 4 4 3 2 2 2" xfId="43546"/>
    <cellStyle name="Normal 3 5 3 4 4 3 2 3" xfId="43545"/>
    <cellStyle name="Normal 3 5 3 4 4 3 3" xfId="13405"/>
    <cellStyle name="Normal 3 5 3 4 4 3 3 2" xfId="43547"/>
    <cellStyle name="Normal 3 5 3 4 4 3 4" xfId="43544"/>
    <cellStyle name="Normal 3 5 3 4 4 4" xfId="13406"/>
    <cellStyle name="Normal 3 5 3 4 4 4 2" xfId="13407"/>
    <cellStyle name="Normal 3 5 3 4 4 4 2 2" xfId="43549"/>
    <cellStyle name="Normal 3 5 3 4 4 4 3" xfId="43548"/>
    <cellStyle name="Normal 3 5 3 4 4 5" xfId="13408"/>
    <cellStyle name="Normal 3 5 3 4 4 5 2" xfId="43550"/>
    <cellStyle name="Normal 3 5 3 4 4 6" xfId="43539"/>
    <cellStyle name="Normal 3 5 3 4 5" xfId="13409"/>
    <cellStyle name="Normal 3 5 3 4 5 2" xfId="13410"/>
    <cellStyle name="Normal 3 5 3 4 5 2 2" xfId="13411"/>
    <cellStyle name="Normal 3 5 3 4 5 2 2 2" xfId="43553"/>
    <cellStyle name="Normal 3 5 3 4 5 2 3" xfId="43552"/>
    <cellStyle name="Normal 3 5 3 4 5 3" xfId="13412"/>
    <cellStyle name="Normal 3 5 3 4 5 3 2" xfId="43554"/>
    <cellStyle name="Normal 3 5 3 4 5 4" xfId="43551"/>
    <cellStyle name="Normal 3 5 3 4 6" xfId="13413"/>
    <cellStyle name="Normal 3 5 3 4 6 2" xfId="13414"/>
    <cellStyle name="Normal 3 5 3 4 6 2 2" xfId="13415"/>
    <cellStyle name="Normal 3 5 3 4 6 2 2 2" xfId="43557"/>
    <cellStyle name="Normal 3 5 3 4 6 2 3" xfId="43556"/>
    <cellStyle name="Normal 3 5 3 4 6 3" xfId="13416"/>
    <cellStyle name="Normal 3 5 3 4 6 3 2" xfId="43558"/>
    <cellStyle name="Normal 3 5 3 4 6 4" xfId="43555"/>
    <cellStyle name="Normal 3 5 3 4 7" xfId="13417"/>
    <cellStyle name="Normal 3 5 3 4 7 2" xfId="13418"/>
    <cellStyle name="Normal 3 5 3 4 7 2 2" xfId="13419"/>
    <cellStyle name="Normal 3 5 3 4 7 2 2 2" xfId="43561"/>
    <cellStyle name="Normal 3 5 3 4 7 2 3" xfId="43560"/>
    <cellStyle name="Normal 3 5 3 4 7 3" xfId="13420"/>
    <cellStyle name="Normal 3 5 3 4 7 3 2" xfId="43562"/>
    <cellStyle name="Normal 3 5 3 4 7 4" xfId="43559"/>
    <cellStyle name="Normal 3 5 3 4 8" xfId="13421"/>
    <cellStyle name="Normal 3 5 3 4 8 2" xfId="13422"/>
    <cellStyle name="Normal 3 5 3 4 8 2 2" xfId="13423"/>
    <cellStyle name="Normal 3 5 3 4 8 2 2 2" xfId="43565"/>
    <cellStyle name="Normal 3 5 3 4 8 2 3" xfId="43564"/>
    <cellStyle name="Normal 3 5 3 4 8 3" xfId="13424"/>
    <cellStyle name="Normal 3 5 3 4 8 3 2" xfId="43566"/>
    <cellStyle name="Normal 3 5 3 4 8 4" xfId="43563"/>
    <cellStyle name="Normal 3 5 3 4 9" xfId="13425"/>
    <cellStyle name="Normal 3 5 3 4 9 2" xfId="13426"/>
    <cellStyle name="Normal 3 5 3 4 9 2 2" xfId="13427"/>
    <cellStyle name="Normal 3 5 3 4 9 2 2 2" xfId="43569"/>
    <cellStyle name="Normal 3 5 3 4 9 2 3" xfId="43568"/>
    <cellStyle name="Normal 3 5 3 4 9 3" xfId="13428"/>
    <cellStyle name="Normal 3 5 3 4 9 3 2" xfId="43570"/>
    <cellStyle name="Normal 3 5 3 4 9 4" xfId="43567"/>
    <cellStyle name="Normal 3 5 3 5" xfId="13429"/>
    <cellStyle name="Normal 3 5 3 5 2" xfId="13430"/>
    <cellStyle name="Normal 3 5 3 5 2 2" xfId="13431"/>
    <cellStyle name="Normal 3 5 3 5 2 2 2" xfId="13432"/>
    <cellStyle name="Normal 3 5 3 5 2 2 2 2" xfId="43574"/>
    <cellStyle name="Normal 3 5 3 5 2 2 3" xfId="43573"/>
    <cellStyle name="Normal 3 5 3 5 2 3" xfId="13433"/>
    <cellStyle name="Normal 3 5 3 5 2 3 2" xfId="43575"/>
    <cellStyle name="Normal 3 5 3 5 2 4" xfId="43572"/>
    <cellStyle name="Normal 3 5 3 5 3" xfId="13434"/>
    <cellStyle name="Normal 3 5 3 5 3 2" xfId="13435"/>
    <cellStyle name="Normal 3 5 3 5 3 2 2" xfId="13436"/>
    <cellStyle name="Normal 3 5 3 5 3 2 2 2" xfId="43578"/>
    <cellStyle name="Normal 3 5 3 5 3 2 3" xfId="43577"/>
    <cellStyle name="Normal 3 5 3 5 3 3" xfId="13437"/>
    <cellStyle name="Normal 3 5 3 5 3 3 2" xfId="43579"/>
    <cellStyle name="Normal 3 5 3 5 3 4" xfId="43576"/>
    <cellStyle name="Normal 3 5 3 5 4" xfId="13438"/>
    <cellStyle name="Normal 3 5 3 5 4 2" xfId="13439"/>
    <cellStyle name="Normal 3 5 3 5 4 2 2" xfId="13440"/>
    <cellStyle name="Normal 3 5 3 5 4 2 2 2" xfId="43582"/>
    <cellStyle name="Normal 3 5 3 5 4 2 3" xfId="43581"/>
    <cellStyle name="Normal 3 5 3 5 4 3" xfId="13441"/>
    <cellStyle name="Normal 3 5 3 5 4 3 2" xfId="43583"/>
    <cellStyle name="Normal 3 5 3 5 4 4" xfId="43580"/>
    <cellStyle name="Normal 3 5 3 5 5" xfId="13442"/>
    <cellStyle name="Normal 3 5 3 5 5 2" xfId="13443"/>
    <cellStyle name="Normal 3 5 3 5 5 2 2" xfId="43585"/>
    <cellStyle name="Normal 3 5 3 5 5 3" xfId="43584"/>
    <cellStyle name="Normal 3 5 3 5 6" xfId="13444"/>
    <cellStyle name="Normal 3 5 3 5 6 2" xfId="43586"/>
    <cellStyle name="Normal 3 5 3 5 7" xfId="43571"/>
    <cellStyle name="Normal 3 5 3 6" xfId="13445"/>
    <cellStyle name="Normal 3 5 3 6 2" xfId="13446"/>
    <cellStyle name="Normal 3 5 3 6 2 2" xfId="13447"/>
    <cellStyle name="Normal 3 5 3 6 2 2 2" xfId="13448"/>
    <cellStyle name="Normal 3 5 3 6 2 2 2 2" xfId="43590"/>
    <cellStyle name="Normal 3 5 3 6 2 2 3" xfId="43589"/>
    <cellStyle name="Normal 3 5 3 6 2 3" xfId="13449"/>
    <cellStyle name="Normal 3 5 3 6 2 3 2" xfId="43591"/>
    <cellStyle name="Normal 3 5 3 6 2 4" xfId="43588"/>
    <cellStyle name="Normal 3 5 3 6 3" xfId="13450"/>
    <cellStyle name="Normal 3 5 3 6 3 2" xfId="13451"/>
    <cellStyle name="Normal 3 5 3 6 3 2 2" xfId="13452"/>
    <cellStyle name="Normal 3 5 3 6 3 2 2 2" xfId="43594"/>
    <cellStyle name="Normal 3 5 3 6 3 2 3" xfId="43593"/>
    <cellStyle name="Normal 3 5 3 6 3 3" xfId="13453"/>
    <cellStyle name="Normal 3 5 3 6 3 3 2" xfId="43595"/>
    <cellStyle name="Normal 3 5 3 6 3 4" xfId="43592"/>
    <cellStyle name="Normal 3 5 3 6 4" xfId="13454"/>
    <cellStyle name="Normal 3 5 3 6 4 2" xfId="13455"/>
    <cellStyle name="Normal 3 5 3 6 4 2 2" xfId="13456"/>
    <cellStyle name="Normal 3 5 3 6 4 2 2 2" xfId="43598"/>
    <cellStyle name="Normal 3 5 3 6 4 2 3" xfId="43597"/>
    <cellStyle name="Normal 3 5 3 6 4 3" xfId="13457"/>
    <cellStyle name="Normal 3 5 3 6 4 3 2" xfId="43599"/>
    <cellStyle name="Normal 3 5 3 6 4 4" xfId="43596"/>
    <cellStyle name="Normal 3 5 3 6 5" xfId="13458"/>
    <cellStyle name="Normal 3 5 3 6 5 2" xfId="13459"/>
    <cellStyle name="Normal 3 5 3 6 5 2 2" xfId="43601"/>
    <cellStyle name="Normal 3 5 3 6 5 3" xfId="43600"/>
    <cellStyle name="Normal 3 5 3 6 6" xfId="13460"/>
    <cellStyle name="Normal 3 5 3 6 6 2" xfId="43602"/>
    <cellStyle name="Normal 3 5 3 6 7" xfId="43587"/>
    <cellStyle name="Normal 3 5 3 7" xfId="13461"/>
    <cellStyle name="Normal 3 5 3 7 2" xfId="13462"/>
    <cellStyle name="Normal 3 5 3 7 2 2" xfId="13463"/>
    <cellStyle name="Normal 3 5 3 7 2 2 2" xfId="13464"/>
    <cellStyle name="Normal 3 5 3 7 2 2 2 2" xfId="43606"/>
    <cellStyle name="Normal 3 5 3 7 2 2 3" xfId="43605"/>
    <cellStyle name="Normal 3 5 3 7 2 3" xfId="13465"/>
    <cellStyle name="Normal 3 5 3 7 2 3 2" xfId="43607"/>
    <cellStyle name="Normal 3 5 3 7 2 4" xfId="43604"/>
    <cellStyle name="Normal 3 5 3 7 3" xfId="13466"/>
    <cellStyle name="Normal 3 5 3 7 3 2" xfId="13467"/>
    <cellStyle name="Normal 3 5 3 7 3 2 2" xfId="13468"/>
    <cellStyle name="Normal 3 5 3 7 3 2 2 2" xfId="43610"/>
    <cellStyle name="Normal 3 5 3 7 3 2 3" xfId="43609"/>
    <cellStyle name="Normal 3 5 3 7 3 3" xfId="13469"/>
    <cellStyle name="Normal 3 5 3 7 3 3 2" xfId="43611"/>
    <cellStyle name="Normal 3 5 3 7 3 4" xfId="43608"/>
    <cellStyle name="Normal 3 5 3 7 4" xfId="13470"/>
    <cellStyle name="Normal 3 5 3 7 4 2" xfId="13471"/>
    <cellStyle name="Normal 3 5 3 7 4 2 2" xfId="43613"/>
    <cellStyle name="Normal 3 5 3 7 4 3" xfId="43612"/>
    <cellStyle name="Normal 3 5 3 7 5" xfId="13472"/>
    <cellStyle name="Normal 3 5 3 7 5 2" xfId="43614"/>
    <cellStyle name="Normal 3 5 3 7 6" xfId="43603"/>
    <cellStyle name="Normal 3 5 3 8" xfId="13473"/>
    <cellStyle name="Normal 3 5 3 8 2" xfId="13474"/>
    <cellStyle name="Normal 3 5 3 8 2 2" xfId="13475"/>
    <cellStyle name="Normal 3 5 3 8 2 2 2" xfId="43617"/>
    <cellStyle name="Normal 3 5 3 8 2 3" xfId="43616"/>
    <cellStyle name="Normal 3 5 3 8 3" xfId="13476"/>
    <cellStyle name="Normal 3 5 3 8 3 2" xfId="43618"/>
    <cellStyle name="Normal 3 5 3 8 4" xfId="43615"/>
    <cellStyle name="Normal 3 5 3 9" xfId="13477"/>
    <cellStyle name="Normal 3 5 3 9 2" xfId="13478"/>
    <cellStyle name="Normal 3 5 3 9 2 2" xfId="13479"/>
    <cellStyle name="Normal 3 5 3 9 2 2 2" xfId="43621"/>
    <cellStyle name="Normal 3 5 3 9 2 3" xfId="43620"/>
    <cellStyle name="Normal 3 5 3 9 3" xfId="13480"/>
    <cellStyle name="Normal 3 5 3 9 3 2" xfId="43622"/>
    <cellStyle name="Normal 3 5 3 9 4" xfId="43619"/>
    <cellStyle name="Normal 3 5 4" xfId="13481"/>
    <cellStyle name="Normal 3 5 4 10" xfId="13482"/>
    <cellStyle name="Normal 3 5 4 10 2" xfId="13483"/>
    <cellStyle name="Normal 3 5 4 10 2 2" xfId="13484"/>
    <cellStyle name="Normal 3 5 4 10 2 2 2" xfId="43626"/>
    <cellStyle name="Normal 3 5 4 10 2 3" xfId="43625"/>
    <cellStyle name="Normal 3 5 4 10 3" xfId="13485"/>
    <cellStyle name="Normal 3 5 4 10 3 2" xfId="43627"/>
    <cellStyle name="Normal 3 5 4 10 4" xfId="43624"/>
    <cellStyle name="Normal 3 5 4 11" xfId="13486"/>
    <cellStyle name="Normal 3 5 4 11 2" xfId="13487"/>
    <cellStyle name="Normal 3 5 4 11 2 2" xfId="13488"/>
    <cellStyle name="Normal 3 5 4 11 2 2 2" xfId="43630"/>
    <cellStyle name="Normal 3 5 4 11 2 3" xfId="43629"/>
    <cellStyle name="Normal 3 5 4 11 3" xfId="13489"/>
    <cellStyle name="Normal 3 5 4 11 3 2" xfId="43631"/>
    <cellStyle name="Normal 3 5 4 11 4" xfId="43628"/>
    <cellStyle name="Normal 3 5 4 12" xfId="13490"/>
    <cellStyle name="Normal 3 5 4 12 2" xfId="13491"/>
    <cellStyle name="Normal 3 5 4 12 2 2" xfId="13492"/>
    <cellStyle name="Normal 3 5 4 12 2 2 2" xfId="43634"/>
    <cellStyle name="Normal 3 5 4 12 2 3" xfId="43633"/>
    <cellStyle name="Normal 3 5 4 12 3" xfId="13493"/>
    <cellStyle name="Normal 3 5 4 12 3 2" xfId="43635"/>
    <cellStyle name="Normal 3 5 4 12 4" xfId="43632"/>
    <cellStyle name="Normal 3 5 4 13" xfId="13494"/>
    <cellStyle name="Normal 3 5 4 13 2" xfId="13495"/>
    <cellStyle name="Normal 3 5 4 13 2 2" xfId="43637"/>
    <cellStyle name="Normal 3 5 4 13 3" xfId="43636"/>
    <cellStyle name="Normal 3 5 4 14" xfId="13496"/>
    <cellStyle name="Normal 3 5 4 14 2" xfId="43638"/>
    <cellStyle name="Normal 3 5 4 15" xfId="13497"/>
    <cellStyle name="Normal 3 5 4 15 2" xfId="43639"/>
    <cellStyle name="Normal 3 5 4 16" xfId="43623"/>
    <cellStyle name="Normal 3 5 4 2" xfId="13498"/>
    <cellStyle name="Normal 3 5 4 2 10" xfId="13499"/>
    <cellStyle name="Normal 3 5 4 2 10 2" xfId="13500"/>
    <cellStyle name="Normal 3 5 4 2 10 2 2" xfId="13501"/>
    <cellStyle name="Normal 3 5 4 2 10 2 2 2" xfId="43643"/>
    <cellStyle name="Normal 3 5 4 2 10 2 3" xfId="43642"/>
    <cellStyle name="Normal 3 5 4 2 10 3" xfId="13502"/>
    <cellStyle name="Normal 3 5 4 2 10 3 2" xfId="43644"/>
    <cellStyle name="Normal 3 5 4 2 10 4" xfId="43641"/>
    <cellStyle name="Normal 3 5 4 2 11" xfId="13503"/>
    <cellStyle name="Normal 3 5 4 2 11 2" xfId="13504"/>
    <cellStyle name="Normal 3 5 4 2 11 2 2" xfId="13505"/>
    <cellStyle name="Normal 3 5 4 2 11 2 2 2" xfId="43647"/>
    <cellStyle name="Normal 3 5 4 2 11 2 3" xfId="43646"/>
    <cellStyle name="Normal 3 5 4 2 11 3" xfId="13506"/>
    <cellStyle name="Normal 3 5 4 2 11 3 2" xfId="43648"/>
    <cellStyle name="Normal 3 5 4 2 11 4" xfId="43645"/>
    <cellStyle name="Normal 3 5 4 2 12" xfId="13507"/>
    <cellStyle name="Normal 3 5 4 2 12 2" xfId="13508"/>
    <cellStyle name="Normal 3 5 4 2 12 2 2" xfId="43650"/>
    <cellStyle name="Normal 3 5 4 2 12 3" xfId="43649"/>
    <cellStyle name="Normal 3 5 4 2 13" xfId="13509"/>
    <cellStyle name="Normal 3 5 4 2 13 2" xfId="43651"/>
    <cellStyle name="Normal 3 5 4 2 14" xfId="13510"/>
    <cellStyle name="Normal 3 5 4 2 14 2" xfId="43652"/>
    <cellStyle name="Normal 3 5 4 2 15" xfId="43640"/>
    <cellStyle name="Normal 3 5 4 2 2" xfId="13511"/>
    <cellStyle name="Normal 3 5 4 2 2 10" xfId="13512"/>
    <cellStyle name="Normal 3 5 4 2 2 10 2" xfId="13513"/>
    <cellStyle name="Normal 3 5 4 2 2 10 2 2" xfId="13514"/>
    <cellStyle name="Normal 3 5 4 2 2 10 2 2 2" xfId="43656"/>
    <cellStyle name="Normal 3 5 4 2 2 10 2 3" xfId="43655"/>
    <cellStyle name="Normal 3 5 4 2 2 10 3" xfId="13515"/>
    <cellStyle name="Normal 3 5 4 2 2 10 3 2" xfId="43657"/>
    <cellStyle name="Normal 3 5 4 2 2 10 4" xfId="43654"/>
    <cellStyle name="Normal 3 5 4 2 2 11" xfId="13516"/>
    <cellStyle name="Normal 3 5 4 2 2 11 2" xfId="13517"/>
    <cellStyle name="Normal 3 5 4 2 2 11 2 2" xfId="43659"/>
    <cellStyle name="Normal 3 5 4 2 2 11 3" xfId="43658"/>
    <cellStyle name="Normal 3 5 4 2 2 12" xfId="13518"/>
    <cellStyle name="Normal 3 5 4 2 2 12 2" xfId="43660"/>
    <cellStyle name="Normal 3 5 4 2 2 13" xfId="13519"/>
    <cellStyle name="Normal 3 5 4 2 2 13 2" xfId="43661"/>
    <cellStyle name="Normal 3 5 4 2 2 14" xfId="43653"/>
    <cellStyle name="Normal 3 5 4 2 2 2" xfId="13520"/>
    <cellStyle name="Normal 3 5 4 2 2 2 10" xfId="13521"/>
    <cellStyle name="Normal 3 5 4 2 2 2 10 2" xfId="13522"/>
    <cellStyle name="Normal 3 5 4 2 2 2 10 2 2" xfId="43664"/>
    <cellStyle name="Normal 3 5 4 2 2 2 10 3" xfId="43663"/>
    <cellStyle name="Normal 3 5 4 2 2 2 11" xfId="13523"/>
    <cellStyle name="Normal 3 5 4 2 2 2 11 2" xfId="43665"/>
    <cellStyle name="Normal 3 5 4 2 2 2 12" xfId="43662"/>
    <cellStyle name="Normal 3 5 4 2 2 2 2" xfId="13524"/>
    <cellStyle name="Normal 3 5 4 2 2 2 2 2" xfId="13525"/>
    <cellStyle name="Normal 3 5 4 2 2 2 2 2 2" xfId="13526"/>
    <cellStyle name="Normal 3 5 4 2 2 2 2 2 2 2" xfId="13527"/>
    <cellStyle name="Normal 3 5 4 2 2 2 2 2 2 2 2" xfId="43669"/>
    <cellStyle name="Normal 3 5 4 2 2 2 2 2 2 3" xfId="43668"/>
    <cellStyle name="Normal 3 5 4 2 2 2 2 2 3" xfId="13528"/>
    <cellStyle name="Normal 3 5 4 2 2 2 2 2 3 2" xfId="43670"/>
    <cellStyle name="Normal 3 5 4 2 2 2 2 2 4" xfId="43667"/>
    <cellStyle name="Normal 3 5 4 2 2 2 2 3" xfId="13529"/>
    <cellStyle name="Normal 3 5 4 2 2 2 2 3 2" xfId="13530"/>
    <cellStyle name="Normal 3 5 4 2 2 2 2 3 2 2" xfId="13531"/>
    <cellStyle name="Normal 3 5 4 2 2 2 2 3 2 2 2" xfId="43673"/>
    <cellStyle name="Normal 3 5 4 2 2 2 2 3 2 3" xfId="43672"/>
    <cellStyle name="Normal 3 5 4 2 2 2 2 3 3" xfId="13532"/>
    <cellStyle name="Normal 3 5 4 2 2 2 2 3 3 2" xfId="43674"/>
    <cellStyle name="Normal 3 5 4 2 2 2 2 3 4" xfId="43671"/>
    <cellStyle name="Normal 3 5 4 2 2 2 2 4" xfId="13533"/>
    <cellStyle name="Normal 3 5 4 2 2 2 2 4 2" xfId="13534"/>
    <cellStyle name="Normal 3 5 4 2 2 2 2 4 2 2" xfId="13535"/>
    <cellStyle name="Normal 3 5 4 2 2 2 2 4 2 2 2" xfId="43677"/>
    <cellStyle name="Normal 3 5 4 2 2 2 2 4 2 3" xfId="43676"/>
    <cellStyle name="Normal 3 5 4 2 2 2 2 4 3" xfId="13536"/>
    <cellStyle name="Normal 3 5 4 2 2 2 2 4 3 2" xfId="43678"/>
    <cellStyle name="Normal 3 5 4 2 2 2 2 4 4" xfId="43675"/>
    <cellStyle name="Normal 3 5 4 2 2 2 2 5" xfId="13537"/>
    <cellStyle name="Normal 3 5 4 2 2 2 2 5 2" xfId="13538"/>
    <cellStyle name="Normal 3 5 4 2 2 2 2 5 2 2" xfId="43680"/>
    <cellStyle name="Normal 3 5 4 2 2 2 2 5 3" xfId="43679"/>
    <cellStyle name="Normal 3 5 4 2 2 2 2 6" xfId="13539"/>
    <cellStyle name="Normal 3 5 4 2 2 2 2 6 2" xfId="43681"/>
    <cellStyle name="Normal 3 5 4 2 2 2 2 7" xfId="43666"/>
    <cellStyle name="Normal 3 5 4 2 2 2 3" xfId="13540"/>
    <cellStyle name="Normal 3 5 4 2 2 2 3 2" xfId="13541"/>
    <cellStyle name="Normal 3 5 4 2 2 2 3 2 2" xfId="13542"/>
    <cellStyle name="Normal 3 5 4 2 2 2 3 2 2 2" xfId="13543"/>
    <cellStyle name="Normal 3 5 4 2 2 2 3 2 2 2 2" xfId="43685"/>
    <cellStyle name="Normal 3 5 4 2 2 2 3 2 2 3" xfId="43684"/>
    <cellStyle name="Normal 3 5 4 2 2 2 3 2 3" xfId="13544"/>
    <cellStyle name="Normal 3 5 4 2 2 2 3 2 3 2" xfId="43686"/>
    <cellStyle name="Normal 3 5 4 2 2 2 3 2 4" xfId="43683"/>
    <cellStyle name="Normal 3 5 4 2 2 2 3 3" xfId="13545"/>
    <cellStyle name="Normal 3 5 4 2 2 2 3 3 2" xfId="13546"/>
    <cellStyle name="Normal 3 5 4 2 2 2 3 3 2 2" xfId="13547"/>
    <cellStyle name="Normal 3 5 4 2 2 2 3 3 2 2 2" xfId="43689"/>
    <cellStyle name="Normal 3 5 4 2 2 2 3 3 2 3" xfId="43688"/>
    <cellStyle name="Normal 3 5 4 2 2 2 3 3 3" xfId="13548"/>
    <cellStyle name="Normal 3 5 4 2 2 2 3 3 3 2" xfId="43690"/>
    <cellStyle name="Normal 3 5 4 2 2 2 3 3 4" xfId="43687"/>
    <cellStyle name="Normal 3 5 4 2 2 2 3 4" xfId="13549"/>
    <cellStyle name="Normal 3 5 4 2 2 2 3 4 2" xfId="13550"/>
    <cellStyle name="Normal 3 5 4 2 2 2 3 4 2 2" xfId="13551"/>
    <cellStyle name="Normal 3 5 4 2 2 2 3 4 2 2 2" xfId="43693"/>
    <cellStyle name="Normal 3 5 4 2 2 2 3 4 2 3" xfId="43692"/>
    <cellStyle name="Normal 3 5 4 2 2 2 3 4 3" xfId="13552"/>
    <cellStyle name="Normal 3 5 4 2 2 2 3 4 3 2" xfId="43694"/>
    <cellStyle name="Normal 3 5 4 2 2 2 3 4 4" xfId="43691"/>
    <cellStyle name="Normal 3 5 4 2 2 2 3 5" xfId="13553"/>
    <cellStyle name="Normal 3 5 4 2 2 2 3 5 2" xfId="13554"/>
    <cellStyle name="Normal 3 5 4 2 2 2 3 5 2 2" xfId="43696"/>
    <cellStyle name="Normal 3 5 4 2 2 2 3 5 3" xfId="43695"/>
    <cellStyle name="Normal 3 5 4 2 2 2 3 6" xfId="13555"/>
    <cellStyle name="Normal 3 5 4 2 2 2 3 6 2" xfId="43697"/>
    <cellStyle name="Normal 3 5 4 2 2 2 3 7" xfId="43682"/>
    <cellStyle name="Normal 3 5 4 2 2 2 4" xfId="13556"/>
    <cellStyle name="Normal 3 5 4 2 2 2 4 2" xfId="13557"/>
    <cellStyle name="Normal 3 5 4 2 2 2 4 2 2" xfId="13558"/>
    <cellStyle name="Normal 3 5 4 2 2 2 4 2 2 2" xfId="13559"/>
    <cellStyle name="Normal 3 5 4 2 2 2 4 2 2 2 2" xfId="43701"/>
    <cellStyle name="Normal 3 5 4 2 2 2 4 2 2 3" xfId="43700"/>
    <cellStyle name="Normal 3 5 4 2 2 2 4 2 3" xfId="13560"/>
    <cellStyle name="Normal 3 5 4 2 2 2 4 2 3 2" xfId="43702"/>
    <cellStyle name="Normal 3 5 4 2 2 2 4 2 4" xfId="43699"/>
    <cellStyle name="Normal 3 5 4 2 2 2 4 3" xfId="13561"/>
    <cellStyle name="Normal 3 5 4 2 2 2 4 3 2" xfId="13562"/>
    <cellStyle name="Normal 3 5 4 2 2 2 4 3 2 2" xfId="13563"/>
    <cellStyle name="Normal 3 5 4 2 2 2 4 3 2 2 2" xfId="43705"/>
    <cellStyle name="Normal 3 5 4 2 2 2 4 3 2 3" xfId="43704"/>
    <cellStyle name="Normal 3 5 4 2 2 2 4 3 3" xfId="13564"/>
    <cellStyle name="Normal 3 5 4 2 2 2 4 3 3 2" xfId="43706"/>
    <cellStyle name="Normal 3 5 4 2 2 2 4 3 4" xfId="43703"/>
    <cellStyle name="Normal 3 5 4 2 2 2 4 4" xfId="13565"/>
    <cellStyle name="Normal 3 5 4 2 2 2 4 4 2" xfId="13566"/>
    <cellStyle name="Normal 3 5 4 2 2 2 4 4 2 2" xfId="43708"/>
    <cellStyle name="Normal 3 5 4 2 2 2 4 4 3" xfId="43707"/>
    <cellStyle name="Normal 3 5 4 2 2 2 4 5" xfId="13567"/>
    <cellStyle name="Normal 3 5 4 2 2 2 4 5 2" xfId="43709"/>
    <cellStyle name="Normal 3 5 4 2 2 2 4 6" xfId="43698"/>
    <cellStyle name="Normal 3 5 4 2 2 2 5" xfId="13568"/>
    <cellStyle name="Normal 3 5 4 2 2 2 5 2" xfId="13569"/>
    <cellStyle name="Normal 3 5 4 2 2 2 5 2 2" xfId="13570"/>
    <cellStyle name="Normal 3 5 4 2 2 2 5 2 2 2" xfId="43712"/>
    <cellStyle name="Normal 3 5 4 2 2 2 5 2 3" xfId="43711"/>
    <cellStyle name="Normal 3 5 4 2 2 2 5 3" xfId="13571"/>
    <cellStyle name="Normal 3 5 4 2 2 2 5 3 2" xfId="43713"/>
    <cellStyle name="Normal 3 5 4 2 2 2 5 4" xfId="43710"/>
    <cellStyle name="Normal 3 5 4 2 2 2 6" xfId="13572"/>
    <cellStyle name="Normal 3 5 4 2 2 2 6 2" xfId="13573"/>
    <cellStyle name="Normal 3 5 4 2 2 2 6 2 2" xfId="13574"/>
    <cellStyle name="Normal 3 5 4 2 2 2 6 2 2 2" xfId="43716"/>
    <cellStyle name="Normal 3 5 4 2 2 2 6 2 3" xfId="43715"/>
    <cellStyle name="Normal 3 5 4 2 2 2 6 3" xfId="13575"/>
    <cellStyle name="Normal 3 5 4 2 2 2 6 3 2" xfId="43717"/>
    <cellStyle name="Normal 3 5 4 2 2 2 6 4" xfId="43714"/>
    <cellStyle name="Normal 3 5 4 2 2 2 7" xfId="13576"/>
    <cellStyle name="Normal 3 5 4 2 2 2 7 2" xfId="13577"/>
    <cellStyle name="Normal 3 5 4 2 2 2 7 2 2" xfId="13578"/>
    <cellStyle name="Normal 3 5 4 2 2 2 7 2 2 2" xfId="43720"/>
    <cellStyle name="Normal 3 5 4 2 2 2 7 2 3" xfId="43719"/>
    <cellStyle name="Normal 3 5 4 2 2 2 7 3" xfId="13579"/>
    <cellStyle name="Normal 3 5 4 2 2 2 7 3 2" xfId="43721"/>
    <cellStyle name="Normal 3 5 4 2 2 2 7 4" xfId="43718"/>
    <cellStyle name="Normal 3 5 4 2 2 2 8" xfId="13580"/>
    <cellStyle name="Normal 3 5 4 2 2 2 8 2" xfId="13581"/>
    <cellStyle name="Normal 3 5 4 2 2 2 8 2 2" xfId="13582"/>
    <cellStyle name="Normal 3 5 4 2 2 2 8 2 2 2" xfId="43724"/>
    <cellStyle name="Normal 3 5 4 2 2 2 8 2 3" xfId="43723"/>
    <cellStyle name="Normal 3 5 4 2 2 2 8 3" xfId="13583"/>
    <cellStyle name="Normal 3 5 4 2 2 2 8 3 2" xfId="43725"/>
    <cellStyle name="Normal 3 5 4 2 2 2 8 4" xfId="43722"/>
    <cellStyle name="Normal 3 5 4 2 2 2 9" xfId="13584"/>
    <cellStyle name="Normal 3 5 4 2 2 2 9 2" xfId="13585"/>
    <cellStyle name="Normal 3 5 4 2 2 2 9 2 2" xfId="13586"/>
    <cellStyle name="Normal 3 5 4 2 2 2 9 2 2 2" xfId="43728"/>
    <cellStyle name="Normal 3 5 4 2 2 2 9 2 3" xfId="43727"/>
    <cellStyle name="Normal 3 5 4 2 2 2 9 3" xfId="13587"/>
    <cellStyle name="Normal 3 5 4 2 2 2 9 3 2" xfId="43729"/>
    <cellStyle name="Normal 3 5 4 2 2 2 9 4" xfId="43726"/>
    <cellStyle name="Normal 3 5 4 2 2 3" xfId="13588"/>
    <cellStyle name="Normal 3 5 4 2 2 3 2" xfId="13589"/>
    <cellStyle name="Normal 3 5 4 2 2 3 2 2" xfId="13590"/>
    <cellStyle name="Normal 3 5 4 2 2 3 2 2 2" xfId="13591"/>
    <cellStyle name="Normal 3 5 4 2 2 3 2 2 2 2" xfId="43733"/>
    <cellStyle name="Normal 3 5 4 2 2 3 2 2 3" xfId="43732"/>
    <cellStyle name="Normal 3 5 4 2 2 3 2 3" xfId="13592"/>
    <cellStyle name="Normal 3 5 4 2 2 3 2 3 2" xfId="43734"/>
    <cellStyle name="Normal 3 5 4 2 2 3 2 4" xfId="43731"/>
    <cellStyle name="Normal 3 5 4 2 2 3 3" xfId="13593"/>
    <cellStyle name="Normal 3 5 4 2 2 3 3 2" xfId="13594"/>
    <cellStyle name="Normal 3 5 4 2 2 3 3 2 2" xfId="13595"/>
    <cellStyle name="Normal 3 5 4 2 2 3 3 2 2 2" xfId="43737"/>
    <cellStyle name="Normal 3 5 4 2 2 3 3 2 3" xfId="43736"/>
    <cellStyle name="Normal 3 5 4 2 2 3 3 3" xfId="13596"/>
    <cellStyle name="Normal 3 5 4 2 2 3 3 3 2" xfId="43738"/>
    <cellStyle name="Normal 3 5 4 2 2 3 3 4" xfId="43735"/>
    <cellStyle name="Normal 3 5 4 2 2 3 4" xfId="13597"/>
    <cellStyle name="Normal 3 5 4 2 2 3 4 2" xfId="13598"/>
    <cellStyle name="Normal 3 5 4 2 2 3 4 2 2" xfId="13599"/>
    <cellStyle name="Normal 3 5 4 2 2 3 4 2 2 2" xfId="43741"/>
    <cellStyle name="Normal 3 5 4 2 2 3 4 2 3" xfId="43740"/>
    <cellStyle name="Normal 3 5 4 2 2 3 4 3" xfId="13600"/>
    <cellStyle name="Normal 3 5 4 2 2 3 4 3 2" xfId="43742"/>
    <cellStyle name="Normal 3 5 4 2 2 3 4 4" xfId="43739"/>
    <cellStyle name="Normal 3 5 4 2 2 3 5" xfId="13601"/>
    <cellStyle name="Normal 3 5 4 2 2 3 5 2" xfId="13602"/>
    <cellStyle name="Normal 3 5 4 2 2 3 5 2 2" xfId="43744"/>
    <cellStyle name="Normal 3 5 4 2 2 3 5 3" xfId="43743"/>
    <cellStyle name="Normal 3 5 4 2 2 3 6" xfId="13603"/>
    <cellStyle name="Normal 3 5 4 2 2 3 6 2" xfId="43745"/>
    <cellStyle name="Normal 3 5 4 2 2 3 7" xfId="43730"/>
    <cellStyle name="Normal 3 5 4 2 2 4" xfId="13604"/>
    <cellStyle name="Normal 3 5 4 2 2 4 2" xfId="13605"/>
    <cellStyle name="Normal 3 5 4 2 2 4 2 2" xfId="13606"/>
    <cellStyle name="Normal 3 5 4 2 2 4 2 2 2" xfId="13607"/>
    <cellStyle name="Normal 3 5 4 2 2 4 2 2 2 2" xfId="43749"/>
    <cellStyle name="Normal 3 5 4 2 2 4 2 2 3" xfId="43748"/>
    <cellStyle name="Normal 3 5 4 2 2 4 2 3" xfId="13608"/>
    <cellStyle name="Normal 3 5 4 2 2 4 2 3 2" xfId="43750"/>
    <cellStyle name="Normal 3 5 4 2 2 4 2 4" xfId="43747"/>
    <cellStyle name="Normal 3 5 4 2 2 4 3" xfId="13609"/>
    <cellStyle name="Normal 3 5 4 2 2 4 3 2" xfId="13610"/>
    <cellStyle name="Normal 3 5 4 2 2 4 3 2 2" xfId="13611"/>
    <cellStyle name="Normal 3 5 4 2 2 4 3 2 2 2" xfId="43753"/>
    <cellStyle name="Normal 3 5 4 2 2 4 3 2 3" xfId="43752"/>
    <cellStyle name="Normal 3 5 4 2 2 4 3 3" xfId="13612"/>
    <cellStyle name="Normal 3 5 4 2 2 4 3 3 2" xfId="43754"/>
    <cellStyle name="Normal 3 5 4 2 2 4 3 4" xfId="43751"/>
    <cellStyle name="Normal 3 5 4 2 2 4 4" xfId="13613"/>
    <cellStyle name="Normal 3 5 4 2 2 4 4 2" xfId="13614"/>
    <cellStyle name="Normal 3 5 4 2 2 4 4 2 2" xfId="13615"/>
    <cellStyle name="Normal 3 5 4 2 2 4 4 2 2 2" xfId="43757"/>
    <cellStyle name="Normal 3 5 4 2 2 4 4 2 3" xfId="43756"/>
    <cellStyle name="Normal 3 5 4 2 2 4 4 3" xfId="13616"/>
    <cellStyle name="Normal 3 5 4 2 2 4 4 3 2" xfId="43758"/>
    <cellStyle name="Normal 3 5 4 2 2 4 4 4" xfId="43755"/>
    <cellStyle name="Normal 3 5 4 2 2 4 5" xfId="13617"/>
    <cellStyle name="Normal 3 5 4 2 2 4 5 2" xfId="13618"/>
    <cellStyle name="Normal 3 5 4 2 2 4 5 2 2" xfId="43760"/>
    <cellStyle name="Normal 3 5 4 2 2 4 5 3" xfId="43759"/>
    <cellStyle name="Normal 3 5 4 2 2 4 6" xfId="13619"/>
    <cellStyle name="Normal 3 5 4 2 2 4 6 2" xfId="43761"/>
    <cellStyle name="Normal 3 5 4 2 2 4 7" xfId="43746"/>
    <cellStyle name="Normal 3 5 4 2 2 5" xfId="13620"/>
    <cellStyle name="Normal 3 5 4 2 2 5 2" xfId="13621"/>
    <cellStyle name="Normal 3 5 4 2 2 5 2 2" xfId="13622"/>
    <cellStyle name="Normal 3 5 4 2 2 5 2 2 2" xfId="13623"/>
    <cellStyle name="Normal 3 5 4 2 2 5 2 2 2 2" xfId="43765"/>
    <cellStyle name="Normal 3 5 4 2 2 5 2 2 3" xfId="43764"/>
    <cellStyle name="Normal 3 5 4 2 2 5 2 3" xfId="13624"/>
    <cellStyle name="Normal 3 5 4 2 2 5 2 3 2" xfId="43766"/>
    <cellStyle name="Normal 3 5 4 2 2 5 2 4" xfId="43763"/>
    <cellStyle name="Normal 3 5 4 2 2 5 3" xfId="13625"/>
    <cellStyle name="Normal 3 5 4 2 2 5 3 2" xfId="13626"/>
    <cellStyle name="Normal 3 5 4 2 2 5 3 2 2" xfId="13627"/>
    <cellStyle name="Normal 3 5 4 2 2 5 3 2 2 2" xfId="43769"/>
    <cellStyle name="Normal 3 5 4 2 2 5 3 2 3" xfId="43768"/>
    <cellStyle name="Normal 3 5 4 2 2 5 3 3" xfId="13628"/>
    <cellStyle name="Normal 3 5 4 2 2 5 3 3 2" xfId="43770"/>
    <cellStyle name="Normal 3 5 4 2 2 5 3 4" xfId="43767"/>
    <cellStyle name="Normal 3 5 4 2 2 5 4" xfId="13629"/>
    <cellStyle name="Normal 3 5 4 2 2 5 4 2" xfId="13630"/>
    <cellStyle name="Normal 3 5 4 2 2 5 4 2 2" xfId="43772"/>
    <cellStyle name="Normal 3 5 4 2 2 5 4 3" xfId="43771"/>
    <cellStyle name="Normal 3 5 4 2 2 5 5" xfId="13631"/>
    <cellStyle name="Normal 3 5 4 2 2 5 5 2" xfId="43773"/>
    <cellStyle name="Normal 3 5 4 2 2 5 6" xfId="43762"/>
    <cellStyle name="Normal 3 5 4 2 2 6" xfId="13632"/>
    <cellStyle name="Normal 3 5 4 2 2 6 2" xfId="13633"/>
    <cellStyle name="Normal 3 5 4 2 2 6 2 2" xfId="13634"/>
    <cellStyle name="Normal 3 5 4 2 2 6 2 2 2" xfId="43776"/>
    <cellStyle name="Normal 3 5 4 2 2 6 2 3" xfId="43775"/>
    <cellStyle name="Normal 3 5 4 2 2 6 3" xfId="13635"/>
    <cellStyle name="Normal 3 5 4 2 2 6 3 2" xfId="43777"/>
    <cellStyle name="Normal 3 5 4 2 2 6 4" xfId="43774"/>
    <cellStyle name="Normal 3 5 4 2 2 7" xfId="13636"/>
    <cellStyle name="Normal 3 5 4 2 2 7 2" xfId="13637"/>
    <cellStyle name="Normal 3 5 4 2 2 7 2 2" xfId="13638"/>
    <cellStyle name="Normal 3 5 4 2 2 7 2 2 2" xfId="43780"/>
    <cellStyle name="Normal 3 5 4 2 2 7 2 3" xfId="43779"/>
    <cellStyle name="Normal 3 5 4 2 2 7 3" xfId="13639"/>
    <cellStyle name="Normal 3 5 4 2 2 7 3 2" xfId="43781"/>
    <cellStyle name="Normal 3 5 4 2 2 7 4" xfId="43778"/>
    <cellStyle name="Normal 3 5 4 2 2 8" xfId="13640"/>
    <cellStyle name="Normal 3 5 4 2 2 8 2" xfId="13641"/>
    <cellStyle name="Normal 3 5 4 2 2 8 2 2" xfId="13642"/>
    <cellStyle name="Normal 3 5 4 2 2 8 2 2 2" xfId="43784"/>
    <cellStyle name="Normal 3 5 4 2 2 8 2 3" xfId="43783"/>
    <cellStyle name="Normal 3 5 4 2 2 8 3" xfId="13643"/>
    <cellStyle name="Normal 3 5 4 2 2 8 3 2" xfId="43785"/>
    <cellStyle name="Normal 3 5 4 2 2 8 4" xfId="43782"/>
    <cellStyle name="Normal 3 5 4 2 2 9" xfId="13644"/>
    <cellStyle name="Normal 3 5 4 2 2 9 2" xfId="13645"/>
    <cellStyle name="Normal 3 5 4 2 2 9 2 2" xfId="13646"/>
    <cellStyle name="Normal 3 5 4 2 2 9 2 2 2" xfId="43788"/>
    <cellStyle name="Normal 3 5 4 2 2 9 2 3" xfId="43787"/>
    <cellStyle name="Normal 3 5 4 2 2 9 3" xfId="13647"/>
    <cellStyle name="Normal 3 5 4 2 2 9 3 2" xfId="43789"/>
    <cellStyle name="Normal 3 5 4 2 2 9 4" xfId="43786"/>
    <cellStyle name="Normal 3 5 4 2 3" xfId="13648"/>
    <cellStyle name="Normal 3 5 4 2 3 10" xfId="13649"/>
    <cellStyle name="Normal 3 5 4 2 3 10 2" xfId="13650"/>
    <cellStyle name="Normal 3 5 4 2 3 10 2 2" xfId="43792"/>
    <cellStyle name="Normal 3 5 4 2 3 10 3" xfId="43791"/>
    <cellStyle name="Normal 3 5 4 2 3 11" xfId="13651"/>
    <cellStyle name="Normal 3 5 4 2 3 11 2" xfId="43793"/>
    <cellStyle name="Normal 3 5 4 2 3 12" xfId="43790"/>
    <cellStyle name="Normal 3 5 4 2 3 2" xfId="13652"/>
    <cellStyle name="Normal 3 5 4 2 3 2 2" xfId="13653"/>
    <cellStyle name="Normal 3 5 4 2 3 2 2 2" xfId="13654"/>
    <cellStyle name="Normal 3 5 4 2 3 2 2 2 2" xfId="13655"/>
    <cellStyle name="Normal 3 5 4 2 3 2 2 2 2 2" xfId="43797"/>
    <cellStyle name="Normal 3 5 4 2 3 2 2 2 3" xfId="43796"/>
    <cellStyle name="Normal 3 5 4 2 3 2 2 3" xfId="13656"/>
    <cellStyle name="Normal 3 5 4 2 3 2 2 3 2" xfId="43798"/>
    <cellStyle name="Normal 3 5 4 2 3 2 2 4" xfId="43795"/>
    <cellStyle name="Normal 3 5 4 2 3 2 3" xfId="13657"/>
    <cellStyle name="Normal 3 5 4 2 3 2 3 2" xfId="13658"/>
    <cellStyle name="Normal 3 5 4 2 3 2 3 2 2" xfId="13659"/>
    <cellStyle name="Normal 3 5 4 2 3 2 3 2 2 2" xfId="43801"/>
    <cellStyle name="Normal 3 5 4 2 3 2 3 2 3" xfId="43800"/>
    <cellStyle name="Normal 3 5 4 2 3 2 3 3" xfId="13660"/>
    <cellStyle name="Normal 3 5 4 2 3 2 3 3 2" xfId="43802"/>
    <cellStyle name="Normal 3 5 4 2 3 2 3 4" xfId="43799"/>
    <cellStyle name="Normal 3 5 4 2 3 2 4" xfId="13661"/>
    <cellStyle name="Normal 3 5 4 2 3 2 4 2" xfId="13662"/>
    <cellStyle name="Normal 3 5 4 2 3 2 4 2 2" xfId="13663"/>
    <cellStyle name="Normal 3 5 4 2 3 2 4 2 2 2" xfId="43805"/>
    <cellStyle name="Normal 3 5 4 2 3 2 4 2 3" xfId="43804"/>
    <cellStyle name="Normal 3 5 4 2 3 2 4 3" xfId="13664"/>
    <cellStyle name="Normal 3 5 4 2 3 2 4 3 2" xfId="43806"/>
    <cellStyle name="Normal 3 5 4 2 3 2 4 4" xfId="43803"/>
    <cellStyle name="Normal 3 5 4 2 3 2 5" xfId="13665"/>
    <cellStyle name="Normal 3 5 4 2 3 2 5 2" xfId="13666"/>
    <cellStyle name="Normal 3 5 4 2 3 2 5 2 2" xfId="43808"/>
    <cellStyle name="Normal 3 5 4 2 3 2 5 3" xfId="43807"/>
    <cellStyle name="Normal 3 5 4 2 3 2 6" xfId="13667"/>
    <cellStyle name="Normal 3 5 4 2 3 2 6 2" xfId="43809"/>
    <cellStyle name="Normal 3 5 4 2 3 2 7" xfId="43794"/>
    <cellStyle name="Normal 3 5 4 2 3 3" xfId="13668"/>
    <cellStyle name="Normal 3 5 4 2 3 3 2" xfId="13669"/>
    <cellStyle name="Normal 3 5 4 2 3 3 2 2" xfId="13670"/>
    <cellStyle name="Normal 3 5 4 2 3 3 2 2 2" xfId="13671"/>
    <cellStyle name="Normal 3 5 4 2 3 3 2 2 2 2" xfId="43813"/>
    <cellStyle name="Normal 3 5 4 2 3 3 2 2 3" xfId="43812"/>
    <cellStyle name="Normal 3 5 4 2 3 3 2 3" xfId="13672"/>
    <cellStyle name="Normal 3 5 4 2 3 3 2 3 2" xfId="43814"/>
    <cellStyle name="Normal 3 5 4 2 3 3 2 4" xfId="43811"/>
    <cellStyle name="Normal 3 5 4 2 3 3 3" xfId="13673"/>
    <cellStyle name="Normal 3 5 4 2 3 3 3 2" xfId="13674"/>
    <cellStyle name="Normal 3 5 4 2 3 3 3 2 2" xfId="13675"/>
    <cellStyle name="Normal 3 5 4 2 3 3 3 2 2 2" xfId="43817"/>
    <cellStyle name="Normal 3 5 4 2 3 3 3 2 3" xfId="43816"/>
    <cellStyle name="Normal 3 5 4 2 3 3 3 3" xfId="13676"/>
    <cellStyle name="Normal 3 5 4 2 3 3 3 3 2" xfId="43818"/>
    <cellStyle name="Normal 3 5 4 2 3 3 3 4" xfId="43815"/>
    <cellStyle name="Normal 3 5 4 2 3 3 4" xfId="13677"/>
    <cellStyle name="Normal 3 5 4 2 3 3 4 2" xfId="13678"/>
    <cellStyle name="Normal 3 5 4 2 3 3 4 2 2" xfId="13679"/>
    <cellStyle name="Normal 3 5 4 2 3 3 4 2 2 2" xfId="43821"/>
    <cellStyle name="Normal 3 5 4 2 3 3 4 2 3" xfId="43820"/>
    <cellStyle name="Normal 3 5 4 2 3 3 4 3" xfId="13680"/>
    <cellStyle name="Normal 3 5 4 2 3 3 4 3 2" xfId="43822"/>
    <cellStyle name="Normal 3 5 4 2 3 3 4 4" xfId="43819"/>
    <cellStyle name="Normal 3 5 4 2 3 3 5" xfId="13681"/>
    <cellStyle name="Normal 3 5 4 2 3 3 5 2" xfId="13682"/>
    <cellStyle name="Normal 3 5 4 2 3 3 5 2 2" xfId="43824"/>
    <cellStyle name="Normal 3 5 4 2 3 3 5 3" xfId="43823"/>
    <cellStyle name="Normal 3 5 4 2 3 3 6" xfId="13683"/>
    <cellStyle name="Normal 3 5 4 2 3 3 6 2" xfId="43825"/>
    <cellStyle name="Normal 3 5 4 2 3 3 7" xfId="43810"/>
    <cellStyle name="Normal 3 5 4 2 3 4" xfId="13684"/>
    <cellStyle name="Normal 3 5 4 2 3 4 2" xfId="13685"/>
    <cellStyle name="Normal 3 5 4 2 3 4 2 2" xfId="13686"/>
    <cellStyle name="Normal 3 5 4 2 3 4 2 2 2" xfId="13687"/>
    <cellStyle name="Normal 3 5 4 2 3 4 2 2 2 2" xfId="43829"/>
    <cellStyle name="Normal 3 5 4 2 3 4 2 2 3" xfId="43828"/>
    <cellStyle name="Normal 3 5 4 2 3 4 2 3" xfId="13688"/>
    <cellStyle name="Normal 3 5 4 2 3 4 2 3 2" xfId="43830"/>
    <cellStyle name="Normal 3 5 4 2 3 4 2 4" xfId="43827"/>
    <cellStyle name="Normal 3 5 4 2 3 4 3" xfId="13689"/>
    <cellStyle name="Normal 3 5 4 2 3 4 3 2" xfId="13690"/>
    <cellStyle name="Normal 3 5 4 2 3 4 3 2 2" xfId="13691"/>
    <cellStyle name="Normal 3 5 4 2 3 4 3 2 2 2" xfId="43833"/>
    <cellStyle name="Normal 3 5 4 2 3 4 3 2 3" xfId="43832"/>
    <cellStyle name="Normal 3 5 4 2 3 4 3 3" xfId="13692"/>
    <cellStyle name="Normal 3 5 4 2 3 4 3 3 2" xfId="43834"/>
    <cellStyle name="Normal 3 5 4 2 3 4 3 4" xfId="43831"/>
    <cellStyle name="Normal 3 5 4 2 3 4 4" xfId="13693"/>
    <cellStyle name="Normal 3 5 4 2 3 4 4 2" xfId="13694"/>
    <cellStyle name="Normal 3 5 4 2 3 4 4 2 2" xfId="43836"/>
    <cellStyle name="Normal 3 5 4 2 3 4 4 3" xfId="43835"/>
    <cellStyle name="Normal 3 5 4 2 3 4 5" xfId="13695"/>
    <cellStyle name="Normal 3 5 4 2 3 4 5 2" xfId="43837"/>
    <cellStyle name="Normal 3 5 4 2 3 4 6" xfId="43826"/>
    <cellStyle name="Normal 3 5 4 2 3 5" xfId="13696"/>
    <cellStyle name="Normal 3 5 4 2 3 5 2" xfId="13697"/>
    <cellStyle name="Normal 3 5 4 2 3 5 2 2" xfId="13698"/>
    <cellStyle name="Normal 3 5 4 2 3 5 2 2 2" xfId="43840"/>
    <cellStyle name="Normal 3 5 4 2 3 5 2 3" xfId="43839"/>
    <cellStyle name="Normal 3 5 4 2 3 5 3" xfId="13699"/>
    <cellStyle name="Normal 3 5 4 2 3 5 3 2" xfId="43841"/>
    <cellStyle name="Normal 3 5 4 2 3 5 4" xfId="43838"/>
    <cellStyle name="Normal 3 5 4 2 3 6" xfId="13700"/>
    <cellStyle name="Normal 3 5 4 2 3 6 2" xfId="13701"/>
    <cellStyle name="Normal 3 5 4 2 3 6 2 2" xfId="13702"/>
    <cellStyle name="Normal 3 5 4 2 3 6 2 2 2" xfId="43844"/>
    <cellStyle name="Normal 3 5 4 2 3 6 2 3" xfId="43843"/>
    <cellStyle name="Normal 3 5 4 2 3 6 3" xfId="13703"/>
    <cellStyle name="Normal 3 5 4 2 3 6 3 2" xfId="43845"/>
    <cellStyle name="Normal 3 5 4 2 3 6 4" xfId="43842"/>
    <cellStyle name="Normal 3 5 4 2 3 7" xfId="13704"/>
    <cellStyle name="Normal 3 5 4 2 3 7 2" xfId="13705"/>
    <cellStyle name="Normal 3 5 4 2 3 7 2 2" xfId="13706"/>
    <cellStyle name="Normal 3 5 4 2 3 7 2 2 2" xfId="43848"/>
    <cellStyle name="Normal 3 5 4 2 3 7 2 3" xfId="43847"/>
    <cellStyle name="Normal 3 5 4 2 3 7 3" xfId="13707"/>
    <cellStyle name="Normal 3 5 4 2 3 7 3 2" xfId="43849"/>
    <cellStyle name="Normal 3 5 4 2 3 7 4" xfId="43846"/>
    <cellStyle name="Normal 3 5 4 2 3 8" xfId="13708"/>
    <cellStyle name="Normal 3 5 4 2 3 8 2" xfId="13709"/>
    <cellStyle name="Normal 3 5 4 2 3 8 2 2" xfId="13710"/>
    <cellStyle name="Normal 3 5 4 2 3 8 2 2 2" xfId="43852"/>
    <cellStyle name="Normal 3 5 4 2 3 8 2 3" xfId="43851"/>
    <cellStyle name="Normal 3 5 4 2 3 8 3" xfId="13711"/>
    <cellStyle name="Normal 3 5 4 2 3 8 3 2" xfId="43853"/>
    <cellStyle name="Normal 3 5 4 2 3 8 4" xfId="43850"/>
    <cellStyle name="Normal 3 5 4 2 3 9" xfId="13712"/>
    <cellStyle name="Normal 3 5 4 2 3 9 2" xfId="13713"/>
    <cellStyle name="Normal 3 5 4 2 3 9 2 2" xfId="13714"/>
    <cellStyle name="Normal 3 5 4 2 3 9 2 2 2" xfId="43856"/>
    <cellStyle name="Normal 3 5 4 2 3 9 2 3" xfId="43855"/>
    <cellStyle name="Normal 3 5 4 2 3 9 3" xfId="13715"/>
    <cellStyle name="Normal 3 5 4 2 3 9 3 2" xfId="43857"/>
    <cellStyle name="Normal 3 5 4 2 3 9 4" xfId="43854"/>
    <cellStyle name="Normal 3 5 4 2 4" xfId="13716"/>
    <cellStyle name="Normal 3 5 4 2 4 2" xfId="13717"/>
    <cellStyle name="Normal 3 5 4 2 4 2 2" xfId="13718"/>
    <cellStyle name="Normal 3 5 4 2 4 2 2 2" xfId="13719"/>
    <cellStyle name="Normal 3 5 4 2 4 2 2 2 2" xfId="43861"/>
    <cellStyle name="Normal 3 5 4 2 4 2 2 3" xfId="43860"/>
    <cellStyle name="Normal 3 5 4 2 4 2 3" xfId="13720"/>
    <cellStyle name="Normal 3 5 4 2 4 2 3 2" xfId="43862"/>
    <cellStyle name="Normal 3 5 4 2 4 2 4" xfId="43859"/>
    <cellStyle name="Normal 3 5 4 2 4 3" xfId="13721"/>
    <cellStyle name="Normal 3 5 4 2 4 3 2" xfId="13722"/>
    <cellStyle name="Normal 3 5 4 2 4 3 2 2" xfId="13723"/>
    <cellStyle name="Normal 3 5 4 2 4 3 2 2 2" xfId="43865"/>
    <cellStyle name="Normal 3 5 4 2 4 3 2 3" xfId="43864"/>
    <cellStyle name="Normal 3 5 4 2 4 3 3" xfId="13724"/>
    <cellStyle name="Normal 3 5 4 2 4 3 3 2" xfId="43866"/>
    <cellStyle name="Normal 3 5 4 2 4 3 4" xfId="43863"/>
    <cellStyle name="Normal 3 5 4 2 4 4" xfId="13725"/>
    <cellStyle name="Normal 3 5 4 2 4 4 2" xfId="13726"/>
    <cellStyle name="Normal 3 5 4 2 4 4 2 2" xfId="13727"/>
    <cellStyle name="Normal 3 5 4 2 4 4 2 2 2" xfId="43869"/>
    <cellStyle name="Normal 3 5 4 2 4 4 2 3" xfId="43868"/>
    <cellStyle name="Normal 3 5 4 2 4 4 3" xfId="13728"/>
    <cellStyle name="Normal 3 5 4 2 4 4 3 2" xfId="43870"/>
    <cellStyle name="Normal 3 5 4 2 4 4 4" xfId="43867"/>
    <cellStyle name="Normal 3 5 4 2 4 5" xfId="13729"/>
    <cellStyle name="Normal 3 5 4 2 4 5 2" xfId="13730"/>
    <cellStyle name="Normal 3 5 4 2 4 5 2 2" xfId="43872"/>
    <cellStyle name="Normal 3 5 4 2 4 5 3" xfId="43871"/>
    <cellStyle name="Normal 3 5 4 2 4 6" xfId="13731"/>
    <cellStyle name="Normal 3 5 4 2 4 6 2" xfId="43873"/>
    <cellStyle name="Normal 3 5 4 2 4 7" xfId="43858"/>
    <cellStyle name="Normal 3 5 4 2 5" xfId="13732"/>
    <cellStyle name="Normal 3 5 4 2 5 2" xfId="13733"/>
    <cellStyle name="Normal 3 5 4 2 5 2 2" xfId="13734"/>
    <cellStyle name="Normal 3 5 4 2 5 2 2 2" xfId="13735"/>
    <cellStyle name="Normal 3 5 4 2 5 2 2 2 2" xfId="43877"/>
    <cellStyle name="Normal 3 5 4 2 5 2 2 3" xfId="43876"/>
    <cellStyle name="Normal 3 5 4 2 5 2 3" xfId="13736"/>
    <cellStyle name="Normal 3 5 4 2 5 2 3 2" xfId="43878"/>
    <cellStyle name="Normal 3 5 4 2 5 2 4" xfId="43875"/>
    <cellStyle name="Normal 3 5 4 2 5 3" xfId="13737"/>
    <cellStyle name="Normal 3 5 4 2 5 3 2" xfId="13738"/>
    <cellStyle name="Normal 3 5 4 2 5 3 2 2" xfId="13739"/>
    <cellStyle name="Normal 3 5 4 2 5 3 2 2 2" xfId="43881"/>
    <cellStyle name="Normal 3 5 4 2 5 3 2 3" xfId="43880"/>
    <cellStyle name="Normal 3 5 4 2 5 3 3" xfId="13740"/>
    <cellStyle name="Normal 3 5 4 2 5 3 3 2" xfId="43882"/>
    <cellStyle name="Normal 3 5 4 2 5 3 4" xfId="43879"/>
    <cellStyle name="Normal 3 5 4 2 5 4" xfId="13741"/>
    <cellStyle name="Normal 3 5 4 2 5 4 2" xfId="13742"/>
    <cellStyle name="Normal 3 5 4 2 5 4 2 2" xfId="13743"/>
    <cellStyle name="Normal 3 5 4 2 5 4 2 2 2" xfId="43885"/>
    <cellStyle name="Normal 3 5 4 2 5 4 2 3" xfId="43884"/>
    <cellStyle name="Normal 3 5 4 2 5 4 3" xfId="13744"/>
    <cellStyle name="Normal 3 5 4 2 5 4 3 2" xfId="43886"/>
    <cellStyle name="Normal 3 5 4 2 5 4 4" xfId="43883"/>
    <cellStyle name="Normal 3 5 4 2 5 5" xfId="13745"/>
    <cellStyle name="Normal 3 5 4 2 5 5 2" xfId="13746"/>
    <cellStyle name="Normal 3 5 4 2 5 5 2 2" xfId="43888"/>
    <cellStyle name="Normal 3 5 4 2 5 5 3" xfId="43887"/>
    <cellStyle name="Normal 3 5 4 2 5 6" xfId="13747"/>
    <cellStyle name="Normal 3 5 4 2 5 6 2" xfId="43889"/>
    <cellStyle name="Normal 3 5 4 2 5 7" xfId="43874"/>
    <cellStyle name="Normal 3 5 4 2 6" xfId="13748"/>
    <cellStyle name="Normal 3 5 4 2 6 2" xfId="13749"/>
    <cellStyle name="Normal 3 5 4 2 6 2 2" xfId="13750"/>
    <cellStyle name="Normal 3 5 4 2 6 2 2 2" xfId="13751"/>
    <cellStyle name="Normal 3 5 4 2 6 2 2 2 2" xfId="43893"/>
    <cellStyle name="Normal 3 5 4 2 6 2 2 3" xfId="43892"/>
    <cellStyle name="Normal 3 5 4 2 6 2 3" xfId="13752"/>
    <cellStyle name="Normal 3 5 4 2 6 2 3 2" xfId="43894"/>
    <cellStyle name="Normal 3 5 4 2 6 2 4" xfId="43891"/>
    <cellStyle name="Normal 3 5 4 2 6 3" xfId="13753"/>
    <cellStyle name="Normal 3 5 4 2 6 3 2" xfId="13754"/>
    <cellStyle name="Normal 3 5 4 2 6 3 2 2" xfId="13755"/>
    <cellStyle name="Normal 3 5 4 2 6 3 2 2 2" xfId="43897"/>
    <cellStyle name="Normal 3 5 4 2 6 3 2 3" xfId="43896"/>
    <cellStyle name="Normal 3 5 4 2 6 3 3" xfId="13756"/>
    <cellStyle name="Normal 3 5 4 2 6 3 3 2" xfId="43898"/>
    <cellStyle name="Normal 3 5 4 2 6 3 4" xfId="43895"/>
    <cellStyle name="Normal 3 5 4 2 6 4" xfId="13757"/>
    <cellStyle name="Normal 3 5 4 2 6 4 2" xfId="13758"/>
    <cellStyle name="Normal 3 5 4 2 6 4 2 2" xfId="43900"/>
    <cellStyle name="Normal 3 5 4 2 6 4 3" xfId="43899"/>
    <cellStyle name="Normal 3 5 4 2 6 5" xfId="13759"/>
    <cellStyle name="Normal 3 5 4 2 6 5 2" xfId="43901"/>
    <cellStyle name="Normal 3 5 4 2 6 6" xfId="43890"/>
    <cellStyle name="Normal 3 5 4 2 7" xfId="13760"/>
    <cellStyle name="Normal 3 5 4 2 7 2" xfId="13761"/>
    <cellStyle name="Normal 3 5 4 2 7 2 2" xfId="13762"/>
    <cellStyle name="Normal 3 5 4 2 7 2 2 2" xfId="43904"/>
    <cellStyle name="Normal 3 5 4 2 7 2 3" xfId="43903"/>
    <cellStyle name="Normal 3 5 4 2 7 3" xfId="13763"/>
    <cellStyle name="Normal 3 5 4 2 7 3 2" xfId="43905"/>
    <cellStyle name="Normal 3 5 4 2 7 4" xfId="43902"/>
    <cellStyle name="Normal 3 5 4 2 8" xfId="13764"/>
    <cellStyle name="Normal 3 5 4 2 8 2" xfId="13765"/>
    <cellStyle name="Normal 3 5 4 2 8 2 2" xfId="13766"/>
    <cellStyle name="Normal 3 5 4 2 8 2 2 2" xfId="43908"/>
    <cellStyle name="Normal 3 5 4 2 8 2 3" xfId="43907"/>
    <cellStyle name="Normal 3 5 4 2 8 3" xfId="13767"/>
    <cellStyle name="Normal 3 5 4 2 8 3 2" xfId="43909"/>
    <cellStyle name="Normal 3 5 4 2 8 4" xfId="43906"/>
    <cellStyle name="Normal 3 5 4 2 9" xfId="13768"/>
    <cellStyle name="Normal 3 5 4 2 9 2" xfId="13769"/>
    <cellStyle name="Normal 3 5 4 2 9 2 2" xfId="13770"/>
    <cellStyle name="Normal 3 5 4 2 9 2 2 2" xfId="43912"/>
    <cellStyle name="Normal 3 5 4 2 9 2 3" xfId="43911"/>
    <cellStyle name="Normal 3 5 4 2 9 3" xfId="13771"/>
    <cellStyle name="Normal 3 5 4 2 9 3 2" xfId="43913"/>
    <cellStyle name="Normal 3 5 4 2 9 4" xfId="43910"/>
    <cellStyle name="Normal 3 5 4 3" xfId="13772"/>
    <cellStyle name="Normal 3 5 4 3 10" xfId="13773"/>
    <cellStyle name="Normal 3 5 4 3 10 2" xfId="13774"/>
    <cellStyle name="Normal 3 5 4 3 10 2 2" xfId="13775"/>
    <cellStyle name="Normal 3 5 4 3 10 2 2 2" xfId="43917"/>
    <cellStyle name="Normal 3 5 4 3 10 2 3" xfId="43916"/>
    <cellStyle name="Normal 3 5 4 3 10 3" xfId="13776"/>
    <cellStyle name="Normal 3 5 4 3 10 3 2" xfId="43918"/>
    <cellStyle name="Normal 3 5 4 3 10 4" xfId="43915"/>
    <cellStyle name="Normal 3 5 4 3 11" xfId="13777"/>
    <cellStyle name="Normal 3 5 4 3 11 2" xfId="13778"/>
    <cellStyle name="Normal 3 5 4 3 11 2 2" xfId="43920"/>
    <cellStyle name="Normal 3 5 4 3 11 3" xfId="43919"/>
    <cellStyle name="Normal 3 5 4 3 12" xfId="13779"/>
    <cellStyle name="Normal 3 5 4 3 12 2" xfId="43921"/>
    <cellStyle name="Normal 3 5 4 3 13" xfId="13780"/>
    <cellStyle name="Normal 3 5 4 3 13 2" xfId="43922"/>
    <cellStyle name="Normal 3 5 4 3 14" xfId="43914"/>
    <cellStyle name="Normal 3 5 4 3 2" xfId="13781"/>
    <cellStyle name="Normal 3 5 4 3 2 10" xfId="13782"/>
    <cellStyle name="Normal 3 5 4 3 2 10 2" xfId="13783"/>
    <cellStyle name="Normal 3 5 4 3 2 10 2 2" xfId="43925"/>
    <cellStyle name="Normal 3 5 4 3 2 10 3" xfId="43924"/>
    <cellStyle name="Normal 3 5 4 3 2 11" xfId="13784"/>
    <cellStyle name="Normal 3 5 4 3 2 11 2" xfId="43926"/>
    <cellStyle name="Normal 3 5 4 3 2 12" xfId="43923"/>
    <cellStyle name="Normal 3 5 4 3 2 2" xfId="13785"/>
    <cellStyle name="Normal 3 5 4 3 2 2 2" xfId="13786"/>
    <cellStyle name="Normal 3 5 4 3 2 2 2 2" xfId="13787"/>
    <cellStyle name="Normal 3 5 4 3 2 2 2 2 2" xfId="13788"/>
    <cellStyle name="Normal 3 5 4 3 2 2 2 2 2 2" xfId="43930"/>
    <cellStyle name="Normal 3 5 4 3 2 2 2 2 3" xfId="43929"/>
    <cellStyle name="Normal 3 5 4 3 2 2 2 3" xfId="13789"/>
    <cellStyle name="Normal 3 5 4 3 2 2 2 3 2" xfId="43931"/>
    <cellStyle name="Normal 3 5 4 3 2 2 2 4" xfId="43928"/>
    <cellStyle name="Normal 3 5 4 3 2 2 3" xfId="13790"/>
    <cellStyle name="Normal 3 5 4 3 2 2 3 2" xfId="13791"/>
    <cellStyle name="Normal 3 5 4 3 2 2 3 2 2" xfId="13792"/>
    <cellStyle name="Normal 3 5 4 3 2 2 3 2 2 2" xfId="43934"/>
    <cellStyle name="Normal 3 5 4 3 2 2 3 2 3" xfId="43933"/>
    <cellStyle name="Normal 3 5 4 3 2 2 3 3" xfId="13793"/>
    <cellStyle name="Normal 3 5 4 3 2 2 3 3 2" xfId="43935"/>
    <cellStyle name="Normal 3 5 4 3 2 2 3 4" xfId="43932"/>
    <cellStyle name="Normal 3 5 4 3 2 2 4" xfId="13794"/>
    <cellStyle name="Normal 3 5 4 3 2 2 4 2" xfId="13795"/>
    <cellStyle name="Normal 3 5 4 3 2 2 4 2 2" xfId="13796"/>
    <cellStyle name="Normal 3 5 4 3 2 2 4 2 2 2" xfId="43938"/>
    <cellStyle name="Normal 3 5 4 3 2 2 4 2 3" xfId="43937"/>
    <cellStyle name="Normal 3 5 4 3 2 2 4 3" xfId="13797"/>
    <cellStyle name="Normal 3 5 4 3 2 2 4 3 2" xfId="43939"/>
    <cellStyle name="Normal 3 5 4 3 2 2 4 4" xfId="43936"/>
    <cellStyle name="Normal 3 5 4 3 2 2 5" xfId="13798"/>
    <cellStyle name="Normal 3 5 4 3 2 2 5 2" xfId="13799"/>
    <cellStyle name="Normal 3 5 4 3 2 2 5 2 2" xfId="43941"/>
    <cellStyle name="Normal 3 5 4 3 2 2 5 3" xfId="43940"/>
    <cellStyle name="Normal 3 5 4 3 2 2 6" xfId="13800"/>
    <cellStyle name="Normal 3 5 4 3 2 2 6 2" xfId="43942"/>
    <cellStyle name="Normal 3 5 4 3 2 2 7" xfId="43927"/>
    <cellStyle name="Normal 3 5 4 3 2 3" xfId="13801"/>
    <cellStyle name="Normal 3 5 4 3 2 3 2" xfId="13802"/>
    <cellStyle name="Normal 3 5 4 3 2 3 2 2" xfId="13803"/>
    <cellStyle name="Normal 3 5 4 3 2 3 2 2 2" xfId="13804"/>
    <cellStyle name="Normal 3 5 4 3 2 3 2 2 2 2" xfId="43946"/>
    <cellStyle name="Normal 3 5 4 3 2 3 2 2 3" xfId="43945"/>
    <cellStyle name="Normal 3 5 4 3 2 3 2 3" xfId="13805"/>
    <cellStyle name="Normal 3 5 4 3 2 3 2 3 2" xfId="43947"/>
    <cellStyle name="Normal 3 5 4 3 2 3 2 4" xfId="43944"/>
    <cellStyle name="Normal 3 5 4 3 2 3 3" xfId="13806"/>
    <cellStyle name="Normal 3 5 4 3 2 3 3 2" xfId="13807"/>
    <cellStyle name="Normal 3 5 4 3 2 3 3 2 2" xfId="13808"/>
    <cellStyle name="Normal 3 5 4 3 2 3 3 2 2 2" xfId="43950"/>
    <cellStyle name="Normal 3 5 4 3 2 3 3 2 3" xfId="43949"/>
    <cellStyle name="Normal 3 5 4 3 2 3 3 3" xfId="13809"/>
    <cellStyle name="Normal 3 5 4 3 2 3 3 3 2" xfId="43951"/>
    <cellStyle name="Normal 3 5 4 3 2 3 3 4" xfId="43948"/>
    <cellStyle name="Normal 3 5 4 3 2 3 4" xfId="13810"/>
    <cellStyle name="Normal 3 5 4 3 2 3 4 2" xfId="13811"/>
    <cellStyle name="Normal 3 5 4 3 2 3 4 2 2" xfId="13812"/>
    <cellStyle name="Normal 3 5 4 3 2 3 4 2 2 2" xfId="43954"/>
    <cellStyle name="Normal 3 5 4 3 2 3 4 2 3" xfId="43953"/>
    <cellStyle name="Normal 3 5 4 3 2 3 4 3" xfId="13813"/>
    <cellStyle name="Normal 3 5 4 3 2 3 4 3 2" xfId="43955"/>
    <cellStyle name="Normal 3 5 4 3 2 3 4 4" xfId="43952"/>
    <cellStyle name="Normal 3 5 4 3 2 3 5" xfId="13814"/>
    <cellStyle name="Normal 3 5 4 3 2 3 5 2" xfId="13815"/>
    <cellStyle name="Normal 3 5 4 3 2 3 5 2 2" xfId="43957"/>
    <cellStyle name="Normal 3 5 4 3 2 3 5 3" xfId="43956"/>
    <cellStyle name="Normal 3 5 4 3 2 3 6" xfId="13816"/>
    <cellStyle name="Normal 3 5 4 3 2 3 6 2" xfId="43958"/>
    <cellStyle name="Normal 3 5 4 3 2 3 7" xfId="43943"/>
    <cellStyle name="Normal 3 5 4 3 2 4" xfId="13817"/>
    <cellStyle name="Normal 3 5 4 3 2 4 2" xfId="13818"/>
    <cellStyle name="Normal 3 5 4 3 2 4 2 2" xfId="13819"/>
    <cellStyle name="Normal 3 5 4 3 2 4 2 2 2" xfId="13820"/>
    <cellStyle name="Normal 3 5 4 3 2 4 2 2 2 2" xfId="43962"/>
    <cellStyle name="Normal 3 5 4 3 2 4 2 2 3" xfId="43961"/>
    <cellStyle name="Normal 3 5 4 3 2 4 2 3" xfId="13821"/>
    <cellStyle name="Normal 3 5 4 3 2 4 2 3 2" xfId="43963"/>
    <cellStyle name="Normal 3 5 4 3 2 4 2 4" xfId="43960"/>
    <cellStyle name="Normal 3 5 4 3 2 4 3" xfId="13822"/>
    <cellStyle name="Normal 3 5 4 3 2 4 3 2" xfId="13823"/>
    <cellStyle name="Normal 3 5 4 3 2 4 3 2 2" xfId="13824"/>
    <cellStyle name="Normal 3 5 4 3 2 4 3 2 2 2" xfId="43966"/>
    <cellStyle name="Normal 3 5 4 3 2 4 3 2 3" xfId="43965"/>
    <cellStyle name="Normal 3 5 4 3 2 4 3 3" xfId="13825"/>
    <cellStyle name="Normal 3 5 4 3 2 4 3 3 2" xfId="43967"/>
    <cellStyle name="Normal 3 5 4 3 2 4 3 4" xfId="43964"/>
    <cellStyle name="Normal 3 5 4 3 2 4 4" xfId="13826"/>
    <cellStyle name="Normal 3 5 4 3 2 4 4 2" xfId="13827"/>
    <cellStyle name="Normal 3 5 4 3 2 4 4 2 2" xfId="43969"/>
    <cellStyle name="Normal 3 5 4 3 2 4 4 3" xfId="43968"/>
    <cellStyle name="Normal 3 5 4 3 2 4 5" xfId="13828"/>
    <cellStyle name="Normal 3 5 4 3 2 4 5 2" xfId="43970"/>
    <cellStyle name="Normal 3 5 4 3 2 4 6" xfId="43959"/>
    <cellStyle name="Normal 3 5 4 3 2 5" xfId="13829"/>
    <cellStyle name="Normal 3 5 4 3 2 5 2" xfId="13830"/>
    <cellStyle name="Normal 3 5 4 3 2 5 2 2" xfId="13831"/>
    <cellStyle name="Normal 3 5 4 3 2 5 2 2 2" xfId="43973"/>
    <cellStyle name="Normal 3 5 4 3 2 5 2 3" xfId="43972"/>
    <cellStyle name="Normal 3 5 4 3 2 5 3" xfId="13832"/>
    <cellStyle name="Normal 3 5 4 3 2 5 3 2" xfId="43974"/>
    <cellStyle name="Normal 3 5 4 3 2 5 4" xfId="43971"/>
    <cellStyle name="Normal 3 5 4 3 2 6" xfId="13833"/>
    <cellStyle name="Normal 3 5 4 3 2 6 2" xfId="13834"/>
    <cellStyle name="Normal 3 5 4 3 2 6 2 2" xfId="13835"/>
    <cellStyle name="Normal 3 5 4 3 2 6 2 2 2" xfId="43977"/>
    <cellStyle name="Normal 3 5 4 3 2 6 2 3" xfId="43976"/>
    <cellStyle name="Normal 3 5 4 3 2 6 3" xfId="13836"/>
    <cellStyle name="Normal 3 5 4 3 2 6 3 2" xfId="43978"/>
    <cellStyle name="Normal 3 5 4 3 2 6 4" xfId="43975"/>
    <cellStyle name="Normal 3 5 4 3 2 7" xfId="13837"/>
    <cellStyle name="Normal 3 5 4 3 2 7 2" xfId="13838"/>
    <cellStyle name="Normal 3 5 4 3 2 7 2 2" xfId="13839"/>
    <cellStyle name="Normal 3 5 4 3 2 7 2 2 2" xfId="43981"/>
    <cellStyle name="Normal 3 5 4 3 2 7 2 3" xfId="43980"/>
    <cellStyle name="Normal 3 5 4 3 2 7 3" xfId="13840"/>
    <cellStyle name="Normal 3 5 4 3 2 7 3 2" xfId="43982"/>
    <cellStyle name="Normal 3 5 4 3 2 7 4" xfId="43979"/>
    <cellStyle name="Normal 3 5 4 3 2 8" xfId="13841"/>
    <cellStyle name="Normal 3 5 4 3 2 8 2" xfId="13842"/>
    <cellStyle name="Normal 3 5 4 3 2 8 2 2" xfId="13843"/>
    <cellStyle name="Normal 3 5 4 3 2 8 2 2 2" xfId="43985"/>
    <cellStyle name="Normal 3 5 4 3 2 8 2 3" xfId="43984"/>
    <cellStyle name="Normal 3 5 4 3 2 8 3" xfId="13844"/>
    <cellStyle name="Normal 3 5 4 3 2 8 3 2" xfId="43986"/>
    <cellStyle name="Normal 3 5 4 3 2 8 4" xfId="43983"/>
    <cellStyle name="Normal 3 5 4 3 2 9" xfId="13845"/>
    <cellStyle name="Normal 3 5 4 3 2 9 2" xfId="13846"/>
    <cellStyle name="Normal 3 5 4 3 2 9 2 2" xfId="13847"/>
    <cellStyle name="Normal 3 5 4 3 2 9 2 2 2" xfId="43989"/>
    <cellStyle name="Normal 3 5 4 3 2 9 2 3" xfId="43988"/>
    <cellStyle name="Normal 3 5 4 3 2 9 3" xfId="13848"/>
    <cellStyle name="Normal 3 5 4 3 2 9 3 2" xfId="43990"/>
    <cellStyle name="Normal 3 5 4 3 2 9 4" xfId="43987"/>
    <cellStyle name="Normal 3 5 4 3 3" xfId="13849"/>
    <cellStyle name="Normal 3 5 4 3 3 2" xfId="13850"/>
    <cellStyle name="Normal 3 5 4 3 3 2 2" xfId="13851"/>
    <cellStyle name="Normal 3 5 4 3 3 2 2 2" xfId="13852"/>
    <cellStyle name="Normal 3 5 4 3 3 2 2 2 2" xfId="43994"/>
    <cellStyle name="Normal 3 5 4 3 3 2 2 3" xfId="43993"/>
    <cellStyle name="Normal 3 5 4 3 3 2 3" xfId="13853"/>
    <cellStyle name="Normal 3 5 4 3 3 2 3 2" xfId="43995"/>
    <cellStyle name="Normal 3 5 4 3 3 2 4" xfId="43992"/>
    <cellStyle name="Normal 3 5 4 3 3 3" xfId="13854"/>
    <cellStyle name="Normal 3 5 4 3 3 3 2" xfId="13855"/>
    <cellStyle name="Normal 3 5 4 3 3 3 2 2" xfId="13856"/>
    <cellStyle name="Normal 3 5 4 3 3 3 2 2 2" xfId="43998"/>
    <cellStyle name="Normal 3 5 4 3 3 3 2 3" xfId="43997"/>
    <cellStyle name="Normal 3 5 4 3 3 3 3" xfId="13857"/>
    <cellStyle name="Normal 3 5 4 3 3 3 3 2" xfId="43999"/>
    <cellStyle name="Normal 3 5 4 3 3 3 4" xfId="43996"/>
    <cellStyle name="Normal 3 5 4 3 3 4" xfId="13858"/>
    <cellStyle name="Normal 3 5 4 3 3 4 2" xfId="13859"/>
    <cellStyle name="Normal 3 5 4 3 3 4 2 2" xfId="13860"/>
    <cellStyle name="Normal 3 5 4 3 3 4 2 2 2" xfId="44002"/>
    <cellStyle name="Normal 3 5 4 3 3 4 2 3" xfId="44001"/>
    <cellStyle name="Normal 3 5 4 3 3 4 3" xfId="13861"/>
    <cellStyle name="Normal 3 5 4 3 3 4 3 2" xfId="44003"/>
    <cellStyle name="Normal 3 5 4 3 3 4 4" xfId="44000"/>
    <cellStyle name="Normal 3 5 4 3 3 5" xfId="13862"/>
    <cellStyle name="Normal 3 5 4 3 3 5 2" xfId="13863"/>
    <cellStyle name="Normal 3 5 4 3 3 5 2 2" xfId="44005"/>
    <cellStyle name="Normal 3 5 4 3 3 5 3" xfId="44004"/>
    <cellStyle name="Normal 3 5 4 3 3 6" xfId="13864"/>
    <cellStyle name="Normal 3 5 4 3 3 6 2" xfId="44006"/>
    <cellStyle name="Normal 3 5 4 3 3 7" xfId="43991"/>
    <cellStyle name="Normal 3 5 4 3 4" xfId="13865"/>
    <cellStyle name="Normal 3 5 4 3 4 2" xfId="13866"/>
    <cellStyle name="Normal 3 5 4 3 4 2 2" xfId="13867"/>
    <cellStyle name="Normal 3 5 4 3 4 2 2 2" xfId="13868"/>
    <cellStyle name="Normal 3 5 4 3 4 2 2 2 2" xfId="44010"/>
    <cellStyle name="Normal 3 5 4 3 4 2 2 3" xfId="44009"/>
    <cellStyle name="Normal 3 5 4 3 4 2 3" xfId="13869"/>
    <cellStyle name="Normal 3 5 4 3 4 2 3 2" xfId="44011"/>
    <cellStyle name="Normal 3 5 4 3 4 2 4" xfId="44008"/>
    <cellStyle name="Normal 3 5 4 3 4 3" xfId="13870"/>
    <cellStyle name="Normal 3 5 4 3 4 3 2" xfId="13871"/>
    <cellStyle name="Normal 3 5 4 3 4 3 2 2" xfId="13872"/>
    <cellStyle name="Normal 3 5 4 3 4 3 2 2 2" xfId="44014"/>
    <cellStyle name="Normal 3 5 4 3 4 3 2 3" xfId="44013"/>
    <cellStyle name="Normal 3 5 4 3 4 3 3" xfId="13873"/>
    <cellStyle name="Normal 3 5 4 3 4 3 3 2" xfId="44015"/>
    <cellStyle name="Normal 3 5 4 3 4 3 4" xfId="44012"/>
    <cellStyle name="Normal 3 5 4 3 4 4" xfId="13874"/>
    <cellStyle name="Normal 3 5 4 3 4 4 2" xfId="13875"/>
    <cellStyle name="Normal 3 5 4 3 4 4 2 2" xfId="13876"/>
    <cellStyle name="Normal 3 5 4 3 4 4 2 2 2" xfId="44018"/>
    <cellStyle name="Normal 3 5 4 3 4 4 2 3" xfId="44017"/>
    <cellStyle name="Normal 3 5 4 3 4 4 3" xfId="13877"/>
    <cellStyle name="Normal 3 5 4 3 4 4 3 2" xfId="44019"/>
    <cellStyle name="Normal 3 5 4 3 4 4 4" xfId="44016"/>
    <cellStyle name="Normal 3 5 4 3 4 5" xfId="13878"/>
    <cellStyle name="Normal 3 5 4 3 4 5 2" xfId="13879"/>
    <cellStyle name="Normal 3 5 4 3 4 5 2 2" xfId="44021"/>
    <cellStyle name="Normal 3 5 4 3 4 5 3" xfId="44020"/>
    <cellStyle name="Normal 3 5 4 3 4 6" xfId="13880"/>
    <cellStyle name="Normal 3 5 4 3 4 6 2" xfId="44022"/>
    <cellStyle name="Normal 3 5 4 3 4 7" xfId="44007"/>
    <cellStyle name="Normal 3 5 4 3 5" xfId="13881"/>
    <cellStyle name="Normal 3 5 4 3 5 2" xfId="13882"/>
    <cellStyle name="Normal 3 5 4 3 5 2 2" xfId="13883"/>
    <cellStyle name="Normal 3 5 4 3 5 2 2 2" xfId="13884"/>
    <cellStyle name="Normal 3 5 4 3 5 2 2 2 2" xfId="44026"/>
    <cellStyle name="Normal 3 5 4 3 5 2 2 3" xfId="44025"/>
    <cellStyle name="Normal 3 5 4 3 5 2 3" xfId="13885"/>
    <cellStyle name="Normal 3 5 4 3 5 2 3 2" xfId="44027"/>
    <cellStyle name="Normal 3 5 4 3 5 2 4" xfId="44024"/>
    <cellStyle name="Normal 3 5 4 3 5 3" xfId="13886"/>
    <cellStyle name="Normal 3 5 4 3 5 3 2" xfId="13887"/>
    <cellStyle name="Normal 3 5 4 3 5 3 2 2" xfId="13888"/>
    <cellStyle name="Normal 3 5 4 3 5 3 2 2 2" xfId="44030"/>
    <cellStyle name="Normal 3 5 4 3 5 3 2 3" xfId="44029"/>
    <cellStyle name="Normal 3 5 4 3 5 3 3" xfId="13889"/>
    <cellStyle name="Normal 3 5 4 3 5 3 3 2" xfId="44031"/>
    <cellStyle name="Normal 3 5 4 3 5 3 4" xfId="44028"/>
    <cellStyle name="Normal 3 5 4 3 5 4" xfId="13890"/>
    <cellStyle name="Normal 3 5 4 3 5 4 2" xfId="13891"/>
    <cellStyle name="Normal 3 5 4 3 5 4 2 2" xfId="44033"/>
    <cellStyle name="Normal 3 5 4 3 5 4 3" xfId="44032"/>
    <cellStyle name="Normal 3 5 4 3 5 5" xfId="13892"/>
    <cellStyle name="Normal 3 5 4 3 5 5 2" xfId="44034"/>
    <cellStyle name="Normal 3 5 4 3 5 6" xfId="44023"/>
    <cellStyle name="Normal 3 5 4 3 6" xfId="13893"/>
    <cellStyle name="Normal 3 5 4 3 6 2" xfId="13894"/>
    <cellStyle name="Normal 3 5 4 3 6 2 2" xfId="13895"/>
    <cellStyle name="Normal 3 5 4 3 6 2 2 2" xfId="44037"/>
    <cellStyle name="Normal 3 5 4 3 6 2 3" xfId="44036"/>
    <cellStyle name="Normal 3 5 4 3 6 3" xfId="13896"/>
    <cellStyle name="Normal 3 5 4 3 6 3 2" xfId="44038"/>
    <cellStyle name="Normal 3 5 4 3 6 4" xfId="44035"/>
    <cellStyle name="Normal 3 5 4 3 7" xfId="13897"/>
    <cellStyle name="Normal 3 5 4 3 7 2" xfId="13898"/>
    <cellStyle name="Normal 3 5 4 3 7 2 2" xfId="13899"/>
    <cellStyle name="Normal 3 5 4 3 7 2 2 2" xfId="44041"/>
    <cellStyle name="Normal 3 5 4 3 7 2 3" xfId="44040"/>
    <cellStyle name="Normal 3 5 4 3 7 3" xfId="13900"/>
    <cellStyle name="Normal 3 5 4 3 7 3 2" xfId="44042"/>
    <cellStyle name="Normal 3 5 4 3 7 4" xfId="44039"/>
    <cellStyle name="Normal 3 5 4 3 8" xfId="13901"/>
    <cellStyle name="Normal 3 5 4 3 8 2" xfId="13902"/>
    <cellStyle name="Normal 3 5 4 3 8 2 2" xfId="13903"/>
    <cellStyle name="Normal 3 5 4 3 8 2 2 2" xfId="44045"/>
    <cellStyle name="Normal 3 5 4 3 8 2 3" xfId="44044"/>
    <cellStyle name="Normal 3 5 4 3 8 3" xfId="13904"/>
    <cellStyle name="Normal 3 5 4 3 8 3 2" xfId="44046"/>
    <cellStyle name="Normal 3 5 4 3 8 4" xfId="44043"/>
    <cellStyle name="Normal 3 5 4 3 9" xfId="13905"/>
    <cellStyle name="Normal 3 5 4 3 9 2" xfId="13906"/>
    <cellStyle name="Normal 3 5 4 3 9 2 2" xfId="13907"/>
    <cellStyle name="Normal 3 5 4 3 9 2 2 2" xfId="44049"/>
    <cellStyle name="Normal 3 5 4 3 9 2 3" xfId="44048"/>
    <cellStyle name="Normal 3 5 4 3 9 3" xfId="13908"/>
    <cellStyle name="Normal 3 5 4 3 9 3 2" xfId="44050"/>
    <cellStyle name="Normal 3 5 4 3 9 4" xfId="44047"/>
    <cellStyle name="Normal 3 5 4 4" xfId="13909"/>
    <cellStyle name="Normal 3 5 4 4 10" xfId="13910"/>
    <cellStyle name="Normal 3 5 4 4 10 2" xfId="13911"/>
    <cellStyle name="Normal 3 5 4 4 10 2 2" xfId="44053"/>
    <cellStyle name="Normal 3 5 4 4 10 3" xfId="44052"/>
    <cellStyle name="Normal 3 5 4 4 11" xfId="13912"/>
    <cellStyle name="Normal 3 5 4 4 11 2" xfId="44054"/>
    <cellStyle name="Normal 3 5 4 4 12" xfId="44051"/>
    <cellStyle name="Normal 3 5 4 4 2" xfId="13913"/>
    <cellStyle name="Normal 3 5 4 4 2 2" xfId="13914"/>
    <cellStyle name="Normal 3 5 4 4 2 2 2" xfId="13915"/>
    <cellStyle name="Normal 3 5 4 4 2 2 2 2" xfId="13916"/>
    <cellStyle name="Normal 3 5 4 4 2 2 2 2 2" xfId="44058"/>
    <cellStyle name="Normal 3 5 4 4 2 2 2 3" xfId="44057"/>
    <cellStyle name="Normal 3 5 4 4 2 2 3" xfId="13917"/>
    <cellStyle name="Normal 3 5 4 4 2 2 3 2" xfId="44059"/>
    <cellStyle name="Normal 3 5 4 4 2 2 4" xfId="44056"/>
    <cellStyle name="Normal 3 5 4 4 2 3" xfId="13918"/>
    <cellStyle name="Normal 3 5 4 4 2 3 2" xfId="13919"/>
    <cellStyle name="Normal 3 5 4 4 2 3 2 2" xfId="13920"/>
    <cellStyle name="Normal 3 5 4 4 2 3 2 2 2" xfId="44062"/>
    <cellStyle name="Normal 3 5 4 4 2 3 2 3" xfId="44061"/>
    <cellStyle name="Normal 3 5 4 4 2 3 3" xfId="13921"/>
    <cellStyle name="Normal 3 5 4 4 2 3 3 2" xfId="44063"/>
    <cellStyle name="Normal 3 5 4 4 2 3 4" xfId="44060"/>
    <cellStyle name="Normal 3 5 4 4 2 4" xfId="13922"/>
    <cellStyle name="Normal 3 5 4 4 2 4 2" xfId="13923"/>
    <cellStyle name="Normal 3 5 4 4 2 4 2 2" xfId="13924"/>
    <cellStyle name="Normal 3 5 4 4 2 4 2 2 2" xfId="44066"/>
    <cellStyle name="Normal 3 5 4 4 2 4 2 3" xfId="44065"/>
    <cellStyle name="Normal 3 5 4 4 2 4 3" xfId="13925"/>
    <cellStyle name="Normal 3 5 4 4 2 4 3 2" xfId="44067"/>
    <cellStyle name="Normal 3 5 4 4 2 4 4" xfId="44064"/>
    <cellStyle name="Normal 3 5 4 4 2 5" xfId="13926"/>
    <cellStyle name="Normal 3 5 4 4 2 5 2" xfId="13927"/>
    <cellStyle name="Normal 3 5 4 4 2 5 2 2" xfId="44069"/>
    <cellStyle name="Normal 3 5 4 4 2 5 3" xfId="44068"/>
    <cellStyle name="Normal 3 5 4 4 2 6" xfId="13928"/>
    <cellStyle name="Normal 3 5 4 4 2 6 2" xfId="44070"/>
    <cellStyle name="Normal 3 5 4 4 2 7" xfId="44055"/>
    <cellStyle name="Normal 3 5 4 4 3" xfId="13929"/>
    <cellStyle name="Normal 3 5 4 4 3 2" xfId="13930"/>
    <cellStyle name="Normal 3 5 4 4 3 2 2" xfId="13931"/>
    <cellStyle name="Normal 3 5 4 4 3 2 2 2" xfId="13932"/>
    <cellStyle name="Normal 3 5 4 4 3 2 2 2 2" xfId="44074"/>
    <cellStyle name="Normal 3 5 4 4 3 2 2 3" xfId="44073"/>
    <cellStyle name="Normal 3 5 4 4 3 2 3" xfId="13933"/>
    <cellStyle name="Normal 3 5 4 4 3 2 3 2" xfId="44075"/>
    <cellStyle name="Normal 3 5 4 4 3 2 4" xfId="44072"/>
    <cellStyle name="Normal 3 5 4 4 3 3" xfId="13934"/>
    <cellStyle name="Normal 3 5 4 4 3 3 2" xfId="13935"/>
    <cellStyle name="Normal 3 5 4 4 3 3 2 2" xfId="13936"/>
    <cellStyle name="Normal 3 5 4 4 3 3 2 2 2" xfId="44078"/>
    <cellStyle name="Normal 3 5 4 4 3 3 2 3" xfId="44077"/>
    <cellStyle name="Normal 3 5 4 4 3 3 3" xfId="13937"/>
    <cellStyle name="Normal 3 5 4 4 3 3 3 2" xfId="44079"/>
    <cellStyle name="Normal 3 5 4 4 3 3 4" xfId="44076"/>
    <cellStyle name="Normal 3 5 4 4 3 4" xfId="13938"/>
    <cellStyle name="Normal 3 5 4 4 3 4 2" xfId="13939"/>
    <cellStyle name="Normal 3 5 4 4 3 4 2 2" xfId="13940"/>
    <cellStyle name="Normal 3 5 4 4 3 4 2 2 2" xfId="44082"/>
    <cellStyle name="Normal 3 5 4 4 3 4 2 3" xfId="44081"/>
    <cellStyle name="Normal 3 5 4 4 3 4 3" xfId="13941"/>
    <cellStyle name="Normal 3 5 4 4 3 4 3 2" xfId="44083"/>
    <cellStyle name="Normal 3 5 4 4 3 4 4" xfId="44080"/>
    <cellStyle name="Normal 3 5 4 4 3 5" xfId="13942"/>
    <cellStyle name="Normal 3 5 4 4 3 5 2" xfId="13943"/>
    <cellStyle name="Normal 3 5 4 4 3 5 2 2" xfId="44085"/>
    <cellStyle name="Normal 3 5 4 4 3 5 3" xfId="44084"/>
    <cellStyle name="Normal 3 5 4 4 3 6" xfId="13944"/>
    <cellStyle name="Normal 3 5 4 4 3 6 2" xfId="44086"/>
    <cellStyle name="Normal 3 5 4 4 3 7" xfId="44071"/>
    <cellStyle name="Normal 3 5 4 4 4" xfId="13945"/>
    <cellStyle name="Normal 3 5 4 4 4 2" xfId="13946"/>
    <cellStyle name="Normal 3 5 4 4 4 2 2" xfId="13947"/>
    <cellStyle name="Normal 3 5 4 4 4 2 2 2" xfId="13948"/>
    <cellStyle name="Normal 3 5 4 4 4 2 2 2 2" xfId="44090"/>
    <cellStyle name="Normal 3 5 4 4 4 2 2 3" xfId="44089"/>
    <cellStyle name="Normal 3 5 4 4 4 2 3" xfId="13949"/>
    <cellStyle name="Normal 3 5 4 4 4 2 3 2" xfId="44091"/>
    <cellStyle name="Normal 3 5 4 4 4 2 4" xfId="44088"/>
    <cellStyle name="Normal 3 5 4 4 4 3" xfId="13950"/>
    <cellStyle name="Normal 3 5 4 4 4 3 2" xfId="13951"/>
    <cellStyle name="Normal 3 5 4 4 4 3 2 2" xfId="13952"/>
    <cellStyle name="Normal 3 5 4 4 4 3 2 2 2" xfId="44094"/>
    <cellStyle name="Normal 3 5 4 4 4 3 2 3" xfId="44093"/>
    <cellStyle name="Normal 3 5 4 4 4 3 3" xfId="13953"/>
    <cellStyle name="Normal 3 5 4 4 4 3 3 2" xfId="44095"/>
    <cellStyle name="Normal 3 5 4 4 4 3 4" xfId="44092"/>
    <cellStyle name="Normal 3 5 4 4 4 4" xfId="13954"/>
    <cellStyle name="Normal 3 5 4 4 4 4 2" xfId="13955"/>
    <cellStyle name="Normal 3 5 4 4 4 4 2 2" xfId="44097"/>
    <cellStyle name="Normal 3 5 4 4 4 4 3" xfId="44096"/>
    <cellStyle name="Normal 3 5 4 4 4 5" xfId="13956"/>
    <cellStyle name="Normal 3 5 4 4 4 5 2" xfId="44098"/>
    <cellStyle name="Normal 3 5 4 4 4 6" xfId="44087"/>
    <cellStyle name="Normal 3 5 4 4 5" xfId="13957"/>
    <cellStyle name="Normal 3 5 4 4 5 2" xfId="13958"/>
    <cellStyle name="Normal 3 5 4 4 5 2 2" xfId="13959"/>
    <cellStyle name="Normal 3 5 4 4 5 2 2 2" xfId="44101"/>
    <cellStyle name="Normal 3 5 4 4 5 2 3" xfId="44100"/>
    <cellStyle name="Normal 3 5 4 4 5 3" xfId="13960"/>
    <cellStyle name="Normal 3 5 4 4 5 3 2" xfId="44102"/>
    <cellStyle name="Normal 3 5 4 4 5 4" xfId="44099"/>
    <cellStyle name="Normal 3 5 4 4 6" xfId="13961"/>
    <cellStyle name="Normal 3 5 4 4 6 2" xfId="13962"/>
    <cellStyle name="Normal 3 5 4 4 6 2 2" xfId="13963"/>
    <cellStyle name="Normal 3 5 4 4 6 2 2 2" xfId="44105"/>
    <cellStyle name="Normal 3 5 4 4 6 2 3" xfId="44104"/>
    <cellStyle name="Normal 3 5 4 4 6 3" xfId="13964"/>
    <cellStyle name="Normal 3 5 4 4 6 3 2" xfId="44106"/>
    <cellStyle name="Normal 3 5 4 4 6 4" xfId="44103"/>
    <cellStyle name="Normal 3 5 4 4 7" xfId="13965"/>
    <cellStyle name="Normal 3 5 4 4 7 2" xfId="13966"/>
    <cellStyle name="Normal 3 5 4 4 7 2 2" xfId="13967"/>
    <cellStyle name="Normal 3 5 4 4 7 2 2 2" xfId="44109"/>
    <cellStyle name="Normal 3 5 4 4 7 2 3" xfId="44108"/>
    <cellStyle name="Normal 3 5 4 4 7 3" xfId="13968"/>
    <cellStyle name="Normal 3 5 4 4 7 3 2" xfId="44110"/>
    <cellStyle name="Normal 3 5 4 4 7 4" xfId="44107"/>
    <cellStyle name="Normal 3 5 4 4 8" xfId="13969"/>
    <cellStyle name="Normal 3 5 4 4 8 2" xfId="13970"/>
    <cellStyle name="Normal 3 5 4 4 8 2 2" xfId="13971"/>
    <cellStyle name="Normal 3 5 4 4 8 2 2 2" xfId="44113"/>
    <cellStyle name="Normal 3 5 4 4 8 2 3" xfId="44112"/>
    <cellStyle name="Normal 3 5 4 4 8 3" xfId="13972"/>
    <cellStyle name="Normal 3 5 4 4 8 3 2" xfId="44114"/>
    <cellStyle name="Normal 3 5 4 4 8 4" xfId="44111"/>
    <cellStyle name="Normal 3 5 4 4 9" xfId="13973"/>
    <cellStyle name="Normal 3 5 4 4 9 2" xfId="13974"/>
    <cellStyle name="Normal 3 5 4 4 9 2 2" xfId="13975"/>
    <cellStyle name="Normal 3 5 4 4 9 2 2 2" xfId="44117"/>
    <cellStyle name="Normal 3 5 4 4 9 2 3" xfId="44116"/>
    <cellStyle name="Normal 3 5 4 4 9 3" xfId="13976"/>
    <cellStyle name="Normal 3 5 4 4 9 3 2" xfId="44118"/>
    <cellStyle name="Normal 3 5 4 4 9 4" xfId="44115"/>
    <cellStyle name="Normal 3 5 4 5" xfId="13977"/>
    <cellStyle name="Normal 3 5 4 5 2" xfId="13978"/>
    <cellStyle name="Normal 3 5 4 5 2 2" xfId="13979"/>
    <cellStyle name="Normal 3 5 4 5 2 2 2" xfId="13980"/>
    <cellStyle name="Normal 3 5 4 5 2 2 2 2" xfId="44122"/>
    <cellStyle name="Normal 3 5 4 5 2 2 3" xfId="44121"/>
    <cellStyle name="Normal 3 5 4 5 2 3" xfId="13981"/>
    <cellStyle name="Normal 3 5 4 5 2 3 2" xfId="44123"/>
    <cellStyle name="Normal 3 5 4 5 2 4" xfId="44120"/>
    <cellStyle name="Normal 3 5 4 5 3" xfId="13982"/>
    <cellStyle name="Normal 3 5 4 5 3 2" xfId="13983"/>
    <cellStyle name="Normal 3 5 4 5 3 2 2" xfId="13984"/>
    <cellStyle name="Normal 3 5 4 5 3 2 2 2" xfId="44126"/>
    <cellStyle name="Normal 3 5 4 5 3 2 3" xfId="44125"/>
    <cellStyle name="Normal 3 5 4 5 3 3" xfId="13985"/>
    <cellStyle name="Normal 3 5 4 5 3 3 2" xfId="44127"/>
    <cellStyle name="Normal 3 5 4 5 3 4" xfId="44124"/>
    <cellStyle name="Normal 3 5 4 5 4" xfId="13986"/>
    <cellStyle name="Normal 3 5 4 5 4 2" xfId="13987"/>
    <cellStyle name="Normal 3 5 4 5 4 2 2" xfId="13988"/>
    <cellStyle name="Normal 3 5 4 5 4 2 2 2" xfId="44130"/>
    <cellStyle name="Normal 3 5 4 5 4 2 3" xfId="44129"/>
    <cellStyle name="Normal 3 5 4 5 4 3" xfId="13989"/>
    <cellStyle name="Normal 3 5 4 5 4 3 2" xfId="44131"/>
    <cellStyle name="Normal 3 5 4 5 4 4" xfId="44128"/>
    <cellStyle name="Normal 3 5 4 5 5" xfId="13990"/>
    <cellStyle name="Normal 3 5 4 5 5 2" xfId="13991"/>
    <cellStyle name="Normal 3 5 4 5 5 2 2" xfId="44133"/>
    <cellStyle name="Normal 3 5 4 5 5 3" xfId="44132"/>
    <cellStyle name="Normal 3 5 4 5 6" xfId="13992"/>
    <cellStyle name="Normal 3 5 4 5 6 2" xfId="44134"/>
    <cellStyle name="Normal 3 5 4 5 7" xfId="44119"/>
    <cellStyle name="Normal 3 5 4 6" xfId="13993"/>
    <cellStyle name="Normal 3 5 4 6 2" xfId="13994"/>
    <cellStyle name="Normal 3 5 4 6 2 2" xfId="13995"/>
    <cellStyle name="Normal 3 5 4 6 2 2 2" xfId="13996"/>
    <cellStyle name="Normal 3 5 4 6 2 2 2 2" xfId="44138"/>
    <cellStyle name="Normal 3 5 4 6 2 2 3" xfId="44137"/>
    <cellStyle name="Normal 3 5 4 6 2 3" xfId="13997"/>
    <cellStyle name="Normal 3 5 4 6 2 3 2" xfId="44139"/>
    <cellStyle name="Normal 3 5 4 6 2 4" xfId="44136"/>
    <cellStyle name="Normal 3 5 4 6 3" xfId="13998"/>
    <cellStyle name="Normal 3 5 4 6 3 2" xfId="13999"/>
    <cellStyle name="Normal 3 5 4 6 3 2 2" xfId="14000"/>
    <cellStyle name="Normal 3 5 4 6 3 2 2 2" xfId="44142"/>
    <cellStyle name="Normal 3 5 4 6 3 2 3" xfId="44141"/>
    <cellStyle name="Normal 3 5 4 6 3 3" xfId="14001"/>
    <cellStyle name="Normal 3 5 4 6 3 3 2" xfId="44143"/>
    <cellStyle name="Normal 3 5 4 6 3 4" xfId="44140"/>
    <cellStyle name="Normal 3 5 4 6 4" xfId="14002"/>
    <cellStyle name="Normal 3 5 4 6 4 2" xfId="14003"/>
    <cellStyle name="Normal 3 5 4 6 4 2 2" xfId="14004"/>
    <cellStyle name="Normal 3 5 4 6 4 2 2 2" xfId="44146"/>
    <cellStyle name="Normal 3 5 4 6 4 2 3" xfId="44145"/>
    <cellStyle name="Normal 3 5 4 6 4 3" xfId="14005"/>
    <cellStyle name="Normal 3 5 4 6 4 3 2" xfId="44147"/>
    <cellStyle name="Normal 3 5 4 6 4 4" xfId="44144"/>
    <cellStyle name="Normal 3 5 4 6 5" xfId="14006"/>
    <cellStyle name="Normal 3 5 4 6 5 2" xfId="14007"/>
    <cellStyle name="Normal 3 5 4 6 5 2 2" xfId="44149"/>
    <cellStyle name="Normal 3 5 4 6 5 3" xfId="44148"/>
    <cellStyle name="Normal 3 5 4 6 6" xfId="14008"/>
    <cellStyle name="Normal 3 5 4 6 6 2" xfId="44150"/>
    <cellStyle name="Normal 3 5 4 6 7" xfId="44135"/>
    <cellStyle name="Normal 3 5 4 7" xfId="14009"/>
    <cellStyle name="Normal 3 5 4 7 2" xfId="14010"/>
    <cellStyle name="Normal 3 5 4 7 2 2" xfId="14011"/>
    <cellStyle name="Normal 3 5 4 7 2 2 2" xfId="14012"/>
    <cellStyle name="Normal 3 5 4 7 2 2 2 2" xfId="44154"/>
    <cellStyle name="Normal 3 5 4 7 2 2 3" xfId="44153"/>
    <cellStyle name="Normal 3 5 4 7 2 3" xfId="14013"/>
    <cellStyle name="Normal 3 5 4 7 2 3 2" xfId="44155"/>
    <cellStyle name="Normal 3 5 4 7 2 4" xfId="44152"/>
    <cellStyle name="Normal 3 5 4 7 3" xfId="14014"/>
    <cellStyle name="Normal 3 5 4 7 3 2" xfId="14015"/>
    <cellStyle name="Normal 3 5 4 7 3 2 2" xfId="14016"/>
    <cellStyle name="Normal 3 5 4 7 3 2 2 2" xfId="44158"/>
    <cellStyle name="Normal 3 5 4 7 3 2 3" xfId="44157"/>
    <cellStyle name="Normal 3 5 4 7 3 3" xfId="14017"/>
    <cellStyle name="Normal 3 5 4 7 3 3 2" xfId="44159"/>
    <cellStyle name="Normal 3 5 4 7 3 4" xfId="44156"/>
    <cellStyle name="Normal 3 5 4 7 4" xfId="14018"/>
    <cellStyle name="Normal 3 5 4 7 4 2" xfId="14019"/>
    <cellStyle name="Normal 3 5 4 7 4 2 2" xfId="44161"/>
    <cellStyle name="Normal 3 5 4 7 4 3" xfId="44160"/>
    <cellStyle name="Normal 3 5 4 7 5" xfId="14020"/>
    <cellStyle name="Normal 3 5 4 7 5 2" xfId="44162"/>
    <cellStyle name="Normal 3 5 4 7 6" xfId="44151"/>
    <cellStyle name="Normal 3 5 4 8" xfId="14021"/>
    <cellStyle name="Normal 3 5 4 8 2" xfId="14022"/>
    <cellStyle name="Normal 3 5 4 8 2 2" xfId="14023"/>
    <cellStyle name="Normal 3 5 4 8 2 2 2" xfId="44165"/>
    <cellStyle name="Normal 3 5 4 8 2 3" xfId="44164"/>
    <cellStyle name="Normal 3 5 4 8 3" xfId="14024"/>
    <cellStyle name="Normal 3 5 4 8 3 2" xfId="44166"/>
    <cellStyle name="Normal 3 5 4 8 4" xfId="44163"/>
    <cellStyle name="Normal 3 5 4 9" xfId="14025"/>
    <cellStyle name="Normal 3 5 4 9 2" xfId="14026"/>
    <cellStyle name="Normal 3 5 4 9 2 2" xfId="14027"/>
    <cellStyle name="Normal 3 5 4 9 2 2 2" xfId="44169"/>
    <cellStyle name="Normal 3 5 4 9 2 3" xfId="44168"/>
    <cellStyle name="Normal 3 5 4 9 3" xfId="14028"/>
    <cellStyle name="Normal 3 5 4 9 3 2" xfId="44170"/>
    <cellStyle name="Normal 3 5 4 9 4" xfId="44167"/>
    <cellStyle name="Normal 3 5 5" xfId="14029"/>
    <cellStyle name="Normal 3 5 5 10" xfId="14030"/>
    <cellStyle name="Normal 3 5 5 10 2" xfId="14031"/>
    <cellStyle name="Normal 3 5 5 10 2 2" xfId="14032"/>
    <cellStyle name="Normal 3 5 5 10 2 2 2" xfId="44174"/>
    <cellStyle name="Normal 3 5 5 10 2 3" xfId="44173"/>
    <cellStyle name="Normal 3 5 5 10 3" xfId="14033"/>
    <cellStyle name="Normal 3 5 5 10 3 2" xfId="44175"/>
    <cellStyle name="Normal 3 5 5 10 4" xfId="44172"/>
    <cellStyle name="Normal 3 5 5 11" xfId="14034"/>
    <cellStyle name="Normal 3 5 5 11 2" xfId="14035"/>
    <cellStyle name="Normal 3 5 5 11 2 2" xfId="14036"/>
    <cellStyle name="Normal 3 5 5 11 2 2 2" xfId="44178"/>
    <cellStyle name="Normal 3 5 5 11 2 3" xfId="44177"/>
    <cellStyle name="Normal 3 5 5 11 3" xfId="14037"/>
    <cellStyle name="Normal 3 5 5 11 3 2" xfId="44179"/>
    <cellStyle name="Normal 3 5 5 11 4" xfId="44176"/>
    <cellStyle name="Normal 3 5 5 12" xfId="14038"/>
    <cellStyle name="Normal 3 5 5 12 2" xfId="14039"/>
    <cellStyle name="Normal 3 5 5 12 2 2" xfId="44181"/>
    <cellStyle name="Normal 3 5 5 12 3" xfId="44180"/>
    <cellStyle name="Normal 3 5 5 13" xfId="14040"/>
    <cellStyle name="Normal 3 5 5 13 2" xfId="44182"/>
    <cellStyle name="Normal 3 5 5 14" xfId="14041"/>
    <cellStyle name="Normal 3 5 5 14 2" xfId="44183"/>
    <cellStyle name="Normal 3 5 5 15" xfId="44171"/>
    <cellStyle name="Normal 3 5 5 2" xfId="14042"/>
    <cellStyle name="Normal 3 5 5 2 10" xfId="14043"/>
    <cellStyle name="Normal 3 5 5 2 10 2" xfId="14044"/>
    <cellStyle name="Normal 3 5 5 2 10 2 2" xfId="14045"/>
    <cellStyle name="Normal 3 5 5 2 10 2 2 2" xfId="44187"/>
    <cellStyle name="Normal 3 5 5 2 10 2 3" xfId="44186"/>
    <cellStyle name="Normal 3 5 5 2 10 3" xfId="14046"/>
    <cellStyle name="Normal 3 5 5 2 10 3 2" xfId="44188"/>
    <cellStyle name="Normal 3 5 5 2 10 4" xfId="44185"/>
    <cellStyle name="Normal 3 5 5 2 11" xfId="14047"/>
    <cellStyle name="Normal 3 5 5 2 11 2" xfId="14048"/>
    <cellStyle name="Normal 3 5 5 2 11 2 2" xfId="44190"/>
    <cellStyle name="Normal 3 5 5 2 11 3" xfId="44189"/>
    <cellStyle name="Normal 3 5 5 2 12" xfId="14049"/>
    <cellStyle name="Normal 3 5 5 2 12 2" xfId="44191"/>
    <cellStyle name="Normal 3 5 5 2 13" xfId="14050"/>
    <cellStyle name="Normal 3 5 5 2 13 2" xfId="44192"/>
    <cellStyle name="Normal 3 5 5 2 14" xfId="44184"/>
    <cellStyle name="Normal 3 5 5 2 2" xfId="14051"/>
    <cellStyle name="Normal 3 5 5 2 2 10" xfId="14052"/>
    <cellStyle name="Normal 3 5 5 2 2 10 2" xfId="14053"/>
    <cellStyle name="Normal 3 5 5 2 2 10 2 2" xfId="44195"/>
    <cellStyle name="Normal 3 5 5 2 2 10 3" xfId="44194"/>
    <cellStyle name="Normal 3 5 5 2 2 11" xfId="14054"/>
    <cellStyle name="Normal 3 5 5 2 2 11 2" xfId="44196"/>
    <cellStyle name="Normal 3 5 5 2 2 12" xfId="44193"/>
    <cellStyle name="Normal 3 5 5 2 2 2" xfId="14055"/>
    <cellStyle name="Normal 3 5 5 2 2 2 2" xfId="14056"/>
    <cellStyle name="Normal 3 5 5 2 2 2 2 2" xfId="14057"/>
    <cellStyle name="Normal 3 5 5 2 2 2 2 2 2" xfId="14058"/>
    <cellStyle name="Normal 3 5 5 2 2 2 2 2 2 2" xfId="44200"/>
    <cellStyle name="Normal 3 5 5 2 2 2 2 2 3" xfId="44199"/>
    <cellStyle name="Normal 3 5 5 2 2 2 2 3" xfId="14059"/>
    <cellStyle name="Normal 3 5 5 2 2 2 2 3 2" xfId="44201"/>
    <cellStyle name="Normal 3 5 5 2 2 2 2 4" xfId="44198"/>
    <cellStyle name="Normal 3 5 5 2 2 2 3" xfId="14060"/>
    <cellStyle name="Normal 3 5 5 2 2 2 3 2" xfId="14061"/>
    <cellStyle name="Normal 3 5 5 2 2 2 3 2 2" xfId="14062"/>
    <cellStyle name="Normal 3 5 5 2 2 2 3 2 2 2" xfId="44204"/>
    <cellStyle name="Normal 3 5 5 2 2 2 3 2 3" xfId="44203"/>
    <cellStyle name="Normal 3 5 5 2 2 2 3 3" xfId="14063"/>
    <cellStyle name="Normal 3 5 5 2 2 2 3 3 2" xfId="44205"/>
    <cellStyle name="Normal 3 5 5 2 2 2 3 4" xfId="44202"/>
    <cellStyle name="Normal 3 5 5 2 2 2 4" xfId="14064"/>
    <cellStyle name="Normal 3 5 5 2 2 2 4 2" xfId="14065"/>
    <cellStyle name="Normal 3 5 5 2 2 2 4 2 2" xfId="14066"/>
    <cellStyle name="Normal 3 5 5 2 2 2 4 2 2 2" xfId="44208"/>
    <cellStyle name="Normal 3 5 5 2 2 2 4 2 3" xfId="44207"/>
    <cellStyle name="Normal 3 5 5 2 2 2 4 3" xfId="14067"/>
    <cellStyle name="Normal 3 5 5 2 2 2 4 3 2" xfId="44209"/>
    <cellStyle name="Normal 3 5 5 2 2 2 4 4" xfId="44206"/>
    <cellStyle name="Normal 3 5 5 2 2 2 5" xfId="14068"/>
    <cellStyle name="Normal 3 5 5 2 2 2 5 2" xfId="14069"/>
    <cellStyle name="Normal 3 5 5 2 2 2 5 2 2" xfId="44211"/>
    <cellStyle name="Normal 3 5 5 2 2 2 5 3" xfId="44210"/>
    <cellStyle name="Normal 3 5 5 2 2 2 6" xfId="14070"/>
    <cellStyle name="Normal 3 5 5 2 2 2 6 2" xfId="44212"/>
    <cellStyle name="Normal 3 5 5 2 2 2 7" xfId="44197"/>
    <cellStyle name="Normal 3 5 5 2 2 3" xfId="14071"/>
    <cellStyle name="Normal 3 5 5 2 2 3 2" xfId="14072"/>
    <cellStyle name="Normal 3 5 5 2 2 3 2 2" xfId="14073"/>
    <cellStyle name="Normal 3 5 5 2 2 3 2 2 2" xfId="14074"/>
    <cellStyle name="Normal 3 5 5 2 2 3 2 2 2 2" xfId="44216"/>
    <cellStyle name="Normal 3 5 5 2 2 3 2 2 3" xfId="44215"/>
    <cellStyle name="Normal 3 5 5 2 2 3 2 3" xfId="14075"/>
    <cellStyle name="Normal 3 5 5 2 2 3 2 3 2" xfId="44217"/>
    <cellStyle name="Normal 3 5 5 2 2 3 2 4" xfId="44214"/>
    <cellStyle name="Normal 3 5 5 2 2 3 3" xfId="14076"/>
    <cellStyle name="Normal 3 5 5 2 2 3 3 2" xfId="14077"/>
    <cellStyle name="Normal 3 5 5 2 2 3 3 2 2" xfId="14078"/>
    <cellStyle name="Normal 3 5 5 2 2 3 3 2 2 2" xfId="44220"/>
    <cellStyle name="Normal 3 5 5 2 2 3 3 2 3" xfId="44219"/>
    <cellStyle name="Normal 3 5 5 2 2 3 3 3" xfId="14079"/>
    <cellStyle name="Normal 3 5 5 2 2 3 3 3 2" xfId="44221"/>
    <cellStyle name="Normal 3 5 5 2 2 3 3 4" xfId="44218"/>
    <cellStyle name="Normal 3 5 5 2 2 3 4" xfId="14080"/>
    <cellStyle name="Normal 3 5 5 2 2 3 4 2" xfId="14081"/>
    <cellStyle name="Normal 3 5 5 2 2 3 4 2 2" xfId="14082"/>
    <cellStyle name="Normal 3 5 5 2 2 3 4 2 2 2" xfId="44224"/>
    <cellStyle name="Normal 3 5 5 2 2 3 4 2 3" xfId="44223"/>
    <cellStyle name="Normal 3 5 5 2 2 3 4 3" xfId="14083"/>
    <cellStyle name="Normal 3 5 5 2 2 3 4 3 2" xfId="44225"/>
    <cellStyle name="Normal 3 5 5 2 2 3 4 4" xfId="44222"/>
    <cellStyle name="Normal 3 5 5 2 2 3 5" xfId="14084"/>
    <cellStyle name="Normal 3 5 5 2 2 3 5 2" xfId="14085"/>
    <cellStyle name="Normal 3 5 5 2 2 3 5 2 2" xfId="44227"/>
    <cellStyle name="Normal 3 5 5 2 2 3 5 3" xfId="44226"/>
    <cellStyle name="Normal 3 5 5 2 2 3 6" xfId="14086"/>
    <cellStyle name="Normal 3 5 5 2 2 3 6 2" xfId="44228"/>
    <cellStyle name="Normal 3 5 5 2 2 3 7" xfId="44213"/>
    <cellStyle name="Normal 3 5 5 2 2 4" xfId="14087"/>
    <cellStyle name="Normal 3 5 5 2 2 4 2" xfId="14088"/>
    <cellStyle name="Normal 3 5 5 2 2 4 2 2" xfId="14089"/>
    <cellStyle name="Normal 3 5 5 2 2 4 2 2 2" xfId="14090"/>
    <cellStyle name="Normal 3 5 5 2 2 4 2 2 2 2" xfId="44232"/>
    <cellStyle name="Normal 3 5 5 2 2 4 2 2 3" xfId="44231"/>
    <cellStyle name="Normal 3 5 5 2 2 4 2 3" xfId="14091"/>
    <cellStyle name="Normal 3 5 5 2 2 4 2 3 2" xfId="44233"/>
    <cellStyle name="Normal 3 5 5 2 2 4 2 4" xfId="44230"/>
    <cellStyle name="Normal 3 5 5 2 2 4 3" xfId="14092"/>
    <cellStyle name="Normal 3 5 5 2 2 4 3 2" xfId="14093"/>
    <cellStyle name="Normal 3 5 5 2 2 4 3 2 2" xfId="14094"/>
    <cellStyle name="Normal 3 5 5 2 2 4 3 2 2 2" xfId="44236"/>
    <cellStyle name="Normal 3 5 5 2 2 4 3 2 3" xfId="44235"/>
    <cellStyle name="Normal 3 5 5 2 2 4 3 3" xfId="14095"/>
    <cellStyle name="Normal 3 5 5 2 2 4 3 3 2" xfId="44237"/>
    <cellStyle name="Normal 3 5 5 2 2 4 3 4" xfId="44234"/>
    <cellStyle name="Normal 3 5 5 2 2 4 4" xfId="14096"/>
    <cellStyle name="Normal 3 5 5 2 2 4 4 2" xfId="14097"/>
    <cellStyle name="Normal 3 5 5 2 2 4 4 2 2" xfId="44239"/>
    <cellStyle name="Normal 3 5 5 2 2 4 4 3" xfId="44238"/>
    <cellStyle name="Normal 3 5 5 2 2 4 5" xfId="14098"/>
    <cellStyle name="Normal 3 5 5 2 2 4 5 2" xfId="44240"/>
    <cellStyle name="Normal 3 5 5 2 2 4 6" xfId="44229"/>
    <cellStyle name="Normal 3 5 5 2 2 5" xfId="14099"/>
    <cellStyle name="Normal 3 5 5 2 2 5 2" xfId="14100"/>
    <cellStyle name="Normal 3 5 5 2 2 5 2 2" xfId="14101"/>
    <cellStyle name="Normal 3 5 5 2 2 5 2 2 2" xfId="44243"/>
    <cellStyle name="Normal 3 5 5 2 2 5 2 3" xfId="44242"/>
    <cellStyle name="Normal 3 5 5 2 2 5 3" xfId="14102"/>
    <cellStyle name="Normal 3 5 5 2 2 5 3 2" xfId="44244"/>
    <cellStyle name="Normal 3 5 5 2 2 5 4" xfId="44241"/>
    <cellStyle name="Normal 3 5 5 2 2 6" xfId="14103"/>
    <cellStyle name="Normal 3 5 5 2 2 6 2" xfId="14104"/>
    <cellStyle name="Normal 3 5 5 2 2 6 2 2" xfId="14105"/>
    <cellStyle name="Normal 3 5 5 2 2 6 2 2 2" xfId="44247"/>
    <cellStyle name="Normal 3 5 5 2 2 6 2 3" xfId="44246"/>
    <cellStyle name="Normal 3 5 5 2 2 6 3" xfId="14106"/>
    <cellStyle name="Normal 3 5 5 2 2 6 3 2" xfId="44248"/>
    <cellStyle name="Normal 3 5 5 2 2 6 4" xfId="44245"/>
    <cellStyle name="Normal 3 5 5 2 2 7" xfId="14107"/>
    <cellStyle name="Normal 3 5 5 2 2 7 2" xfId="14108"/>
    <cellStyle name="Normal 3 5 5 2 2 7 2 2" xfId="14109"/>
    <cellStyle name="Normal 3 5 5 2 2 7 2 2 2" xfId="44251"/>
    <cellStyle name="Normal 3 5 5 2 2 7 2 3" xfId="44250"/>
    <cellStyle name="Normal 3 5 5 2 2 7 3" xfId="14110"/>
    <cellStyle name="Normal 3 5 5 2 2 7 3 2" xfId="44252"/>
    <cellStyle name="Normal 3 5 5 2 2 7 4" xfId="44249"/>
    <cellStyle name="Normal 3 5 5 2 2 8" xfId="14111"/>
    <cellStyle name="Normal 3 5 5 2 2 8 2" xfId="14112"/>
    <cellStyle name="Normal 3 5 5 2 2 8 2 2" xfId="14113"/>
    <cellStyle name="Normal 3 5 5 2 2 8 2 2 2" xfId="44255"/>
    <cellStyle name="Normal 3 5 5 2 2 8 2 3" xfId="44254"/>
    <cellStyle name="Normal 3 5 5 2 2 8 3" xfId="14114"/>
    <cellStyle name="Normal 3 5 5 2 2 8 3 2" xfId="44256"/>
    <cellStyle name="Normal 3 5 5 2 2 8 4" xfId="44253"/>
    <cellStyle name="Normal 3 5 5 2 2 9" xfId="14115"/>
    <cellStyle name="Normal 3 5 5 2 2 9 2" xfId="14116"/>
    <cellStyle name="Normal 3 5 5 2 2 9 2 2" xfId="14117"/>
    <cellStyle name="Normal 3 5 5 2 2 9 2 2 2" xfId="44259"/>
    <cellStyle name="Normal 3 5 5 2 2 9 2 3" xfId="44258"/>
    <cellStyle name="Normal 3 5 5 2 2 9 3" xfId="14118"/>
    <cellStyle name="Normal 3 5 5 2 2 9 3 2" xfId="44260"/>
    <cellStyle name="Normal 3 5 5 2 2 9 4" xfId="44257"/>
    <cellStyle name="Normal 3 5 5 2 3" xfId="14119"/>
    <cellStyle name="Normal 3 5 5 2 3 2" xfId="14120"/>
    <cellStyle name="Normal 3 5 5 2 3 2 2" xfId="14121"/>
    <cellStyle name="Normal 3 5 5 2 3 2 2 2" xfId="14122"/>
    <cellStyle name="Normal 3 5 5 2 3 2 2 2 2" xfId="44264"/>
    <cellStyle name="Normal 3 5 5 2 3 2 2 3" xfId="44263"/>
    <cellStyle name="Normal 3 5 5 2 3 2 3" xfId="14123"/>
    <cellStyle name="Normal 3 5 5 2 3 2 3 2" xfId="44265"/>
    <cellStyle name="Normal 3 5 5 2 3 2 4" xfId="44262"/>
    <cellStyle name="Normal 3 5 5 2 3 3" xfId="14124"/>
    <cellStyle name="Normal 3 5 5 2 3 3 2" xfId="14125"/>
    <cellStyle name="Normal 3 5 5 2 3 3 2 2" xfId="14126"/>
    <cellStyle name="Normal 3 5 5 2 3 3 2 2 2" xfId="44268"/>
    <cellStyle name="Normal 3 5 5 2 3 3 2 3" xfId="44267"/>
    <cellStyle name="Normal 3 5 5 2 3 3 3" xfId="14127"/>
    <cellStyle name="Normal 3 5 5 2 3 3 3 2" xfId="44269"/>
    <cellStyle name="Normal 3 5 5 2 3 3 4" xfId="44266"/>
    <cellStyle name="Normal 3 5 5 2 3 4" xfId="14128"/>
    <cellStyle name="Normal 3 5 5 2 3 4 2" xfId="14129"/>
    <cellStyle name="Normal 3 5 5 2 3 4 2 2" xfId="14130"/>
    <cellStyle name="Normal 3 5 5 2 3 4 2 2 2" xfId="44272"/>
    <cellStyle name="Normal 3 5 5 2 3 4 2 3" xfId="44271"/>
    <cellStyle name="Normal 3 5 5 2 3 4 3" xfId="14131"/>
    <cellStyle name="Normal 3 5 5 2 3 4 3 2" xfId="44273"/>
    <cellStyle name="Normal 3 5 5 2 3 4 4" xfId="44270"/>
    <cellStyle name="Normal 3 5 5 2 3 5" xfId="14132"/>
    <cellStyle name="Normal 3 5 5 2 3 5 2" xfId="14133"/>
    <cellStyle name="Normal 3 5 5 2 3 5 2 2" xfId="44275"/>
    <cellStyle name="Normal 3 5 5 2 3 5 3" xfId="44274"/>
    <cellStyle name="Normal 3 5 5 2 3 6" xfId="14134"/>
    <cellStyle name="Normal 3 5 5 2 3 6 2" xfId="44276"/>
    <cellStyle name="Normal 3 5 5 2 3 7" xfId="44261"/>
    <cellStyle name="Normal 3 5 5 2 4" xfId="14135"/>
    <cellStyle name="Normal 3 5 5 2 4 2" xfId="14136"/>
    <cellStyle name="Normal 3 5 5 2 4 2 2" xfId="14137"/>
    <cellStyle name="Normal 3 5 5 2 4 2 2 2" xfId="14138"/>
    <cellStyle name="Normal 3 5 5 2 4 2 2 2 2" xfId="44280"/>
    <cellStyle name="Normal 3 5 5 2 4 2 2 3" xfId="44279"/>
    <cellStyle name="Normal 3 5 5 2 4 2 3" xfId="14139"/>
    <cellStyle name="Normal 3 5 5 2 4 2 3 2" xfId="44281"/>
    <cellStyle name="Normal 3 5 5 2 4 2 4" xfId="44278"/>
    <cellStyle name="Normal 3 5 5 2 4 3" xfId="14140"/>
    <cellStyle name="Normal 3 5 5 2 4 3 2" xfId="14141"/>
    <cellStyle name="Normal 3 5 5 2 4 3 2 2" xfId="14142"/>
    <cellStyle name="Normal 3 5 5 2 4 3 2 2 2" xfId="44284"/>
    <cellStyle name="Normal 3 5 5 2 4 3 2 3" xfId="44283"/>
    <cellStyle name="Normal 3 5 5 2 4 3 3" xfId="14143"/>
    <cellStyle name="Normal 3 5 5 2 4 3 3 2" xfId="44285"/>
    <cellStyle name="Normal 3 5 5 2 4 3 4" xfId="44282"/>
    <cellStyle name="Normal 3 5 5 2 4 4" xfId="14144"/>
    <cellStyle name="Normal 3 5 5 2 4 4 2" xfId="14145"/>
    <cellStyle name="Normal 3 5 5 2 4 4 2 2" xfId="14146"/>
    <cellStyle name="Normal 3 5 5 2 4 4 2 2 2" xfId="44288"/>
    <cellStyle name="Normal 3 5 5 2 4 4 2 3" xfId="44287"/>
    <cellStyle name="Normal 3 5 5 2 4 4 3" xfId="14147"/>
    <cellStyle name="Normal 3 5 5 2 4 4 3 2" xfId="44289"/>
    <cellStyle name="Normal 3 5 5 2 4 4 4" xfId="44286"/>
    <cellStyle name="Normal 3 5 5 2 4 5" xfId="14148"/>
    <cellStyle name="Normal 3 5 5 2 4 5 2" xfId="14149"/>
    <cellStyle name="Normal 3 5 5 2 4 5 2 2" xfId="44291"/>
    <cellStyle name="Normal 3 5 5 2 4 5 3" xfId="44290"/>
    <cellStyle name="Normal 3 5 5 2 4 6" xfId="14150"/>
    <cellStyle name="Normal 3 5 5 2 4 6 2" xfId="44292"/>
    <cellStyle name="Normal 3 5 5 2 4 7" xfId="44277"/>
    <cellStyle name="Normal 3 5 5 2 5" xfId="14151"/>
    <cellStyle name="Normal 3 5 5 2 5 2" xfId="14152"/>
    <cellStyle name="Normal 3 5 5 2 5 2 2" xfId="14153"/>
    <cellStyle name="Normal 3 5 5 2 5 2 2 2" xfId="14154"/>
    <cellStyle name="Normal 3 5 5 2 5 2 2 2 2" xfId="44296"/>
    <cellStyle name="Normal 3 5 5 2 5 2 2 3" xfId="44295"/>
    <cellStyle name="Normal 3 5 5 2 5 2 3" xfId="14155"/>
    <cellStyle name="Normal 3 5 5 2 5 2 3 2" xfId="44297"/>
    <cellStyle name="Normal 3 5 5 2 5 2 4" xfId="44294"/>
    <cellStyle name="Normal 3 5 5 2 5 3" xfId="14156"/>
    <cellStyle name="Normal 3 5 5 2 5 3 2" xfId="14157"/>
    <cellStyle name="Normal 3 5 5 2 5 3 2 2" xfId="14158"/>
    <cellStyle name="Normal 3 5 5 2 5 3 2 2 2" xfId="44300"/>
    <cellStyle name="Normal 3 5 5 2 5 3 2 3" xfId="44299"/>
    <cellStyle name="Normal 3 5 5 2 5 3 3" xfId="14159"/>
    <cellStyle name="Normal 3 5 5 2 5 3 3 2" xfId="44301"/>
    <cellStyle name="Normal 3 5 5 2 5 3 4" xfId="44298"/>
    <cellStyle name="Normal 3 5 5 2 5 4" xfId="14160"/>
    <cellStyle name="Normal 3 5 5 2 5 4 2" xfId="14161"/>
    <cellStyle name="Normal 3 5 5 2 5 4 2 2" xfId="44303"/>
    <cellStyle name="Normal 3 5 5 2 5 4 3" xfId="44302"/>
    <cellStyle name="Normal 3 5 5 2 5 5" xfId="14162"/>
    <cellStyle name="Normal 3 5 5 2 5 5 2" xfId="44304"/>
    <cellStyle name="Normal 3 5 5 2 5 6" xfId="44293"/>
    <cellStyle name="Normal 3 5 5 2 6" xfId="14163"/>
    <cellStyle name="Normal 3 5 5 2 6 2" xfId="14164"/>
    <cellStyle name="Normal 3 5 5 2 6 2 2" xfId="14165"/>
    <cellStyle name="Normal 3 5 5 2 6 2 2 2" xfId="44307"/>
    <cellStyle name="Normal 3 5 5 2 6 2 3" xfId="44306"/>
    <cellStyle name="Normal 3 5 5 2 6 3" xfId="14166"/>
    <cellStyle name="Normal 3 5 5 2 6 3 2" xfId="44308"/>
    <cellStyle name="Normal 3 5 5 2 6 4" xfId="44305"/>
    <cellStyle name="Normal 3 5 5 2 7" xfId="14167"/>
    <cellStyle name="Normal 3 5 5 2 7 2" xfId="14168"/>
    <cellStyle name="Normal 3 5 5 2 7 2 2" xfId="14169"/>
    <cellStyle name="Normal 3 5 5 2 7 2 2 2" xfId="44311"/>
    <cellStyle name="Normal 3 5 5 2 7 2 3" xfId="44310"/>
    <cellStyle name="Normal 3 5 5 2 7 3" xfId="14170"/>
    <cellStyle name="Normal 3 5 5 2 7 3 2" xfId="44312"/>
    <cellStyle name="Normal 3 5 5 2 7 4" xfId="44309"/>
    <cellStyle name="Normal 3 5 5 2 8" xfId="14171"/>
    <cellStyle name="Normal 3 5 5 2 8 2" xfId="14172"/>
    <cellStyle name="Normal 3 5 5 2 8 2 2" xfId="14173"/>
    <cellStyle name="Normal 3 5 5 2 8 2 2 2" xfId="44315"/>
    <cellStyle name="Normal 3 5 5 2 8 2 3" xfId="44314"/>
    <cellStyle name="Normal 3 5 5 2 8 3" xfId="14174"/>
    <cellStyle name="Normal 3 5 5 2 8 3 2" xfId="44316"/>
    <cellStyle name="Normal 3 5 5 2 8 4" xfId="44313"/>
    <cellStyle name="Normal 3 5 5 2 9" xfId="14175"/>
    <cellStyle name="Normal 3 5 5 2 9 2" xfId="14176"/>
    <cellStyle name="Normal 3 5 5 2 9 2 2" xfId="14177"/>
    <cellStyle name="Normal 3 5 5 2 9 2 2 2" xfId="44319"/>
    <cellStyle name="Normal 3 5 5 2 9 2 3" xfId="44318"/>
    <cellStyle name="Normal 3 5 5 2 9 3" xfId="14178"/>
    <cellStyle name="Normal 3 5 5 2 9 3 2" xfId="44320"/>
    <cellStyle name="Normal 3 5 5 2 9 4" xfId="44317"/>
    <cellStyle name="Normal 3 5 5 3" xfId="14179"/>
    <cellStyle name="Normal 3 5 5 3 10" xfId="14180"/>
    <cellStyle name="Normal 3 5 5 3 10 2" xfId="14181"/>
    <cellStyle name="Normal 3 5 5 3 10 2 2" xfId="44323"/>
    <cellStyle name="Normal 3 5 5 3 10 3" xfId="44322"/>
    <cellStyle name="Normal 3 5 5 3 11" xfId="14182"/>
    <cellStyle name="Normal 3 5 5 3 11 2" xfId="44324"/>
    <cellStyle name="Normal 3 5 5 3 12" xfId="44321"/>
    <cellStyle name="Normal 3 5 5 3 2" xfId="14183"/>
    <cellStyle name="Normal 3 5 5 3 2 2" xfId="14184"/>
    <cellStyle name="Normal 3 5 5 3 2 2 2" xfId="14185"/>
    <cellStyle name="Normal 3 5 5 3 2 2 2 2" xfId="14186"/>
    <cellStyle name="Normal 3 5 5 3 2 2 2 2 2" xfId="44328"/>
    <cellStyle name="Normal 3 5 5 3 2 2 2 3" xfId="44327"/>
    <cellStyle name="Normal 3 5 5 3 2 2 3" xfId="14187"/>
    <cellStyle name="Normal 3 5 5 3 2 2 3 2" xfId="44329"/>
    <cellStyle name="Normal 3 5 5 3 2 2 4" xfId="44326"/>
    <cellStyle name="Normal 3 5 5 3 2 3" xfId="14188"/>
    <cellStyle name="Normal 3 5 5 3 2 3 2" xfId="14189"/>
    <cellStyle name="Normal 3 5 5 3 2 3 2 2" xfId="14190"/>
    <cellStyle name="Normal 3 5 5 3 2 3 2 2 2" xfId="44332"/>
    <cellStyle name="Normal 3 5 5 3 2 3 2 3" xfId="44331"/>
    <cellStyle name="Normal 3 5 5 3 2 3 3" xfId="14191"/>
    <cellStyle name="Normal 3 5 5 3 2 3 3 2" xfId="44333"/>
    <cellStyle name="Normal 3 5 5 3 2 3 4" xfId="44330"/>
    <cellStyle name="Normal 3 5 5 3 2 4" xfId="14192"/>
    <cellStyle name="Normal 3 5 5 3 2 4 2" xfId="14193"/>
    <cellStyle name="Normal 3 5 5 3 2 4 2 2" xfId="14194"/>
    <cellStyle name="Normal 3 5 5 3 2 4 2 2 2" xfId="44336"/>
    <cellStyle name="Normal 3 5 5 3 2 4 2 3" xfId="44335"/>
    <cellStyle name="Normal 3 5 5 3 2 4 3" xfId="14195"/>
    <cellStyle name="Normal 3 5 5 3 2 4 3 2" xfId="44337"/>
    <cellStyle name="Normal 3 5 5 3 2 4 4" xfId="44334"/>
    <cellStyle name="Normal 3 5 5 3 2 5" xfId="14196"/>
    <cellStyle name="Normal 3 5 5 3 2 5 2" xfId="14197"/>
    <cellStyle name="Normal 3 5 5 3 2 5 2 2" xfId="44339"/>
    <cellStyle name="Normal 3 5 5 3 2 5 3" xfId="44338"/>
    <cellStyle name="Normal 3 5 5 3 2 6" xfId="14198"/>
    <cellStyle name="Normal 3 5 5 3 2 6 2" xfId="44340"/>
    <cellStyle name="Normal 3 5 5 3 2 7" xfId="44325"/>
    <cellStyle name="Normal 3 5 5 3 3" xfId="14199"/>
    <cellStyle name="Normal 3 5 5 3 3 2" xfId="14200"/>
    <cellStyle name="Normal 3 5 5 3 3 2 2" xfId="14201"/>
    <cellStyle name="Normal 3 5 5 3 3 2 2 2" xfId="14202"/>
    <cellStyle name="Normal 3 5 5 3 3 2 2 2 2" xfId="44344"/>
    <cellStyle name="Normal 3 5 5 3 3 2 2 3" xfId="44343"/>
    <cellStyle name="Normal 3 5 5 3 3 2 3" xfId="14203"/>
    <cellStyle name="Normal 3 5 5 3 3 2 3 2" xfId="44345"/>
    <cellStyle name="Normal 3 5 5 3 3 2 4" xfId="44342"/>
    <cellStyle name="Normal 3 5 5 3 3 3" xfId="14204"/>
    <cellStyle name="Normal 3 5 5 3 3 3 2" xfId="14205"/>
    <cellStyle name="Normal 3 5 5 3 3 3 2 2" xfId="14206"/>
    <cellStyle name="Normal 3 5 5 3 3 3 2 2 2" xfId="44348"/>
    <cellStyle name="Normal 3 5 5 3 3 3 2 3" xfId="44347"/>
    <cellStyle name="Normal 3 5 5 3 3 3 3" xfId="14207"/>
    <cellStyle name="Normal 3 5 5 3 3 3 3 2" xfId="44349"/>
    <cellStyle name="Normal 3 5 5 3 3 3 4" xfId="44346"/>
    <cellStyle name="Normal 3 5 5 3 3 4" xfId="14208"/>
    <cellStyle name="Normal 3 5 5 3 3 4 2" xfId="14209"/>
    <cellStyle name="Normal 3 5 5 3 3 4 2 2" xfId="14210"/>
    <cellStyle name="Normal 3 5 5 3 3 4 2 2 2" xfId="44352"/>
    <cellStyle name="Normal 3 5 5 3 3 4 2 3" xfId="44351"/>
    <cellStyle name="Normal 3 5 5 3 3 4 3" xfId="14211"/>
    <cellStyle name="Normal 3 5 5 3 3 4 3 2" xfId="44353"/>
    <cellStyle name="Normal 3 5 5 3 3 4 4" xfId="44350"/>
    <cellStyle name="Normal 3 5 5 3 3 5" xfId="14212"/>
    <cellStyle name="Normal 3 5 5 3 3 5 2" xfId="14213"/>
    <cellStyle name="Normal 3 5 5 3 3 5 2 2" xfId="44355"/>
    <cellStyle name="Normal 3 5 5 3 3 5 3" xfId="44354"/>
    <cellStyle name="Normal 3 5 5 3 3 6" xfId="14214"/>
    <cellStyle name="Normal 3 5 5 3 3 6 2" xfId="44356"/>
    <cellStyle name="Normal 3 5 5 3 3 7" xfId="44341"/>
    <cellStyle name="Normal 3 5 5 3 4" xfId="14215"/>
    <cellStyle name="Normal 3 5 5 3 4 2" xfId="14216"/>
    <cellStyle name="Normal 3 5 5 3 4 2 2" xfId="14217"/>
    <cellStyle name="Normal 3 5 5 3 4 2 2 2" xfId="14218"/>
    <cellStyle name="Normal 3 5 5 3 4 2 2 2 2" xfId="44360"/>
    <cellStyle name="Normal 3 5 5 3 4 2 2 3" xfId="44359"/>
    <cellStyle name="Normal 3 5 5 3 4 2 3" xfId="14219"/>
    <cellStyle name="Normal 3 5 5 3 4 2 3 2" xfId="44361"/>
    <cellStyle name="Normal 3 5 5 3 4 2 4" xfId="44358"/>
    <cellStyle name="Normal 3 5 5 3 4 3" xfId="14220"/>
    <cellStyle name="Normal 3 5 5 3 4 3 2" xfId="14221"/>
    <cellStyle name="Normal 3 5 5 3 4 3 2 2" xfId="14222"/>
    <cellStyle name="Normal 3 5 5 3 4 3 2 2 2" xfId="44364"/>
    <cellStyle name="Normal 3 5 5 3 4 3 2 3" xfId="44363"/>
    <cellStyle name="Normal 3 5 5 3 4 3 3" xfId="14223"/>
    <cellStyle name="Normal 3 5 5 3 4 3 3 2" xfId="44365"/>
    <cellStyle name="Normal 3 5 5 3 4 3 4" xfId="44362"/>
    <cellStyle name="Normal 3 5 5 3 4 4" xfId="14224"/>
    <cellStyle name="Normal 3 5 5 3 4 4 2" xfId="14225"/>
    <cellStyle name="Normal 3 5 5 3 4 4 2 2" xfId="44367"/>
    <cellStyle name="Normal 3 5 5 3 4 4 3" xfId="44366"/>
    <cellStyle name="Normal 3 5 5 3 4 5" xfId="14226"/>
    <cellStyle name="Normal 3 5 5 3 4 5 2" xfId="44368"/>
    <cellStyle name="Normal 3 5 5 3 4 6" xfId="44357"/>
    <cellStyle name="Normal 3 5 5 3 5" xfId="14227"/>
    <cellStyle name="Normal 3 5 5 3 5 2" xfId="14228"/>
    <cellStyle name="Normal 3 5 5 3 5 2 2" xfId="14229"/>
    <cellStyle name="Normal 3 5 5 3 5 2 2 2" xfId="44371"/>
    <cellStyle name="Normal 3 5 5 3 5 2 3" xfId="44370"/>
    <cellStyle name="Normal 3 5 5 3 5 3" xfId="14230"/>
    <cellStyle name="Normal 3 5 5 3 5 3 2" xfId="44372"/>
    <cellStyle name="Normal 3 5 5 3 5 4" xfId="44369"/>
    <cellStyle name="Normal 3 5 5 3 6" xfId="14231"/>
    <cellStyle name="Normal 3 5 5 3 6 2" xfId="14232"/>
    <cellStyle name="Normal 3 5 5 3 6 2 2" xfId="14233"/>
    <cellStyle name="Normal 3 5 5 3 6 2 2 2" xfId="44375"/>
    <cellStyle name="Normal 3 5 5 3 6 2 3" xfId="44374"/>
    <cellStyle name="Normal 3 5 5 3 6 3" xfId="14234"/>
    <cellStyle name="Normal 3 5 5 3 6 3 2" xfId="44376"/>
    <cellStyle name="Normal 3 5 5 3 6 4" xfId="44373"/>
    <cellStyle name="Normal 3 5 5 3 7" xfId="14235"/>
    <cellStyle name="Normal 3 5 5 3 7 2" xfId="14236"/>
    <cellStyle name="Normal 3 5 5 3 7 2 2" xfId="14237"/>
    <cellStyle name="Normal 3 5 5 3 7 2 2 2" xfId="44379"/>
    <cellStyle name="Normal 3 5 5 3 7 2 3" xfId="44378"/>
    <cellStyle name="Normal 3 5 5 3 7 3" xfId="14238"/>
    <cellStyle name="Normal 3 5 5 3 7 3 2" xfId="44380"/>
    <cellStyle name="Normal 3 5 5 3 7 4" xfId="44377"/>
    <cellStyle name="Normal 3 5 5 3 8" xfId="14239"/>
    <cellStyle name="Normal 3 5 5 3 8 2" xfId="14240"/>
    <cellStyle name="Normal 3 5 5 3 8 2 2" xfId="14241"/>
    <cellStyle name="Normal 3 5 5 3 8 2 2 2" xfId="44383"/>
    <cellStyle name="Normal 3 5 5 3 8 2 3" xfId="44382"/>
    <cellStyle name="Normal 3 5 5 3 8 3" xfId="14242"/>
    <cellStyle name="Normal 3 5 5 3 8 3 2" xfId="44384"/>
    <cellStyle name="Normal 3 5 5 3 8 4" xfId="44381"/>
    <cellStyle name="Normal 3 5 5 3 9" xfId="14243"/>
    <cellStyle name="Normal 3 5 5 3 9 2" xfId="14244"/>
    <cellStyle name="Normal 3 5 5 3 9 2 2" xfId="14245"/>
    <cellStyle name="Normal 3 5 5 3 9 2 2 2" xfId="44387"/>
    <cellStyle name="Normal 3 5 5 3 9 2 3" xfId="44386"/>
    <cellStyle name="Normal 3 5 5 3 9 3" xfId="14246"/>
    <cellStyle name="Normal 3 5 5 3 9 3 2" xfId="44388"/>
    <cellStyle name="Normal 3 5 5 3 9 4" xfId="44385"/>
    <cellStyle name="Normal 3 5 5 4" xfId="14247"/>
    <cellStyle name="Normal 3 5 5 4 2" xfId="14248"/>
    <cellStyle name="Normal 3 5 5 4 2 2" xfId="14249"/>
    <cellStyle name="Normal 3 5 5 4 2 2 2" xfId="14250"/>
    <cellStyle name="Normal 3 5 5 4 2 2 2 2" xfId="44392"/>
    <cellStyle name="Normal 3 5 5 4 2 2 3" xfId="44391"/>
    <cellStyle name="Normal 3 5 5 4 2 3" xfId="14251"/>
    <cellStyle name="Normal 3 5 5 4 2 3 2" xfId="44393"/>
    <cellStyle name="Normal 3 5 5 4 2 4" xfId="44390"/>
    <cellStyle name="Normal 3 5 5 4 3" xfId="14252"/>
    <cellStyle name="Normal 3 5 5 4 3 2" xfId="14253"/>
    <cellStyle name="Normal 3 5 5 4 3 2 2" xfId="14254"/>
    <cellStyle name="Normal 3 5 5 4 3 2 2 2" xfId="44396"/>
    <cellStyle name="Normal 3 5 5 4 3 2 3" xfId="44395"/>
    <cellStyle name="Normal 3 5 5 4 3 3" xfId="14255"/>
    <cellStyle name="Normal 3 5 5 4 3 3 2" xfId="44397"/>
    <cellStyle name="Normal 3 5 5 4 3 4" xfId="44394"/>
    <cellStyle name="Normal 3 5 5 4 4" xfId="14256"/>
    <cellStyle name="Normal 3 5 5 4 4 2" xfId="14257"/>
    <cellStyle name="Normal 3 5 5 4 4 2 2" xfId="14258"/>
    <cellStyle name="Normal 3 5 5 4 4 2 2 2" xfId="44400"/>
    <cellStyle name="Normal 3 5 5 4 4 2 3" xfId="44399"/>
    <cellStyle name="Normal 3 5 5 4 4 3" xfId="14259"/>
    <cellStyle name="Normal 3 5 5 4 4 3 2" xfId="44401"/>
    <cellStyle name="Normal 3 5 5 4 4 4" xfId="44398"/>
    <cellStyle name="Normal 3 5 5 4 5" xfId="14260"/>
    <cellStyle name="Normal 3 5 5 4 5 2" xfId="14261"/>
    <cellStyle name="Normal 3 5 5 4 5 2 2" xfId="44403"/>
    <cellStyle name="Normal 3 5 5 4 5 3" xfId="44402"/>
    <cellStyle name="Normal 3 5 5 4 6" xfId="14262"/>
    <cellStyle name="Normal 3 5 5 4 6 2" xfId="44404"/>
    <cellStyle name="Normal 3 5 5 4 7" xfId="44389"/>
    <cellStyle name="Normal 3 5 5 5" xfId="14263"/>
    <cellStyle name="Normal 3 5 5 5 2" xfId="14264"/>
    <cellStyle name="Normal 3 5 5 5 2 2" xfId="14265"/>
    <cellStyle name="Normal 3 5 5 5 2 2 2" xfId="14266"/>
    <cellStyle name="Normal 3 5 5 5 2 2 2 2" xfId="44408"/>
    <cellStyle name="Normal 3 5 5 5 2 2 3" xfId="44407"/>
    <cellStyle name="Normal 3 5 5 5 2 3" xfId="14267"/>
    <cellStyle name="Normal 3 5 5 5 2 3 2" xfId="44409"/>
    <cellStyle name="Normal 3 5 5 5 2 4" xfId="44406"/>
    <cellStyle name="Normal 3 5 5 5 3" xfId="14268"/>
    <cellStyle name="Normal 3 5 5 5 3 2" xfId="14269"/>
    <cellStyle name="Normal 3 5 5 5 3 2 2" xfId="14270"/>
    <cellStyle name="Normal 3 5 5 5 3 2 2 2" xfId="44412"/>
    <cellStyle name="Normal 3 5 5 5 3 2 3" xfId="44411"/>
    <cellStyle name="Normal 3 5 5 5 3 3" xfId="14271"/>
    <cellStyle name="Normal 3 5 5 5 3 3 2" xfId="44413"/>
    <cellStyle name="Normal 3 5 5 5 3 4" xfId="44410"/>
    <cellStyle name="Normal 3 5 5 5 4" xfId="14272"/>
    <cellStyle name="Normal 3 5 5 5 4 2" xfId="14273"/>
    <cellStyle name="Normal 3 5 5 5 4 2 2" xfId="14274"/>
    <cellStyle name="Normal 3 5 5 5 4 2 2 2" xfId="44416"/>
    <cellStyle name="Normal 3 5 5 5 4 2 3" xfId="44415"/>
    <cellStyle name="Normal 3 5 5 5 4 3" xfId="14275"/>
    <cellStyle name="Normal 3 5 5 5 4 3 2" xfId="44417"/>
    <cellStyle name="Normal 3 5 5 5 4 4" xfId="44414"/>
    <cellStyle name="Normal 3 5 5 5 5" xfId="14276"/>
    <cellStyle name="Normal 3 5 5 5 5 2" xfId="14277"/>
    <cellStyle name="Normal 3 5 5 5 5 2 2" xfId="44419"/>
    <cellStyle name="Normal 3 5 5 5 5 3" xfId="44418"/>
    <cellStyle name="Normal 3 5 5 5 6" xfId="14278"/>
    <cellStyle name="Normal 3 5 5 5 6 2" xfId="44420"/>
    <cellStyle name="Normal 3 5 5 5 7" xfId="44405"/>
    <cellStyle name="Normal 3 5 5 6" xfId="14279"/>
    <cellStyle name="Normal 3 5 5 6 2" xfId="14280"/>
    <cellStyle name="Normal 3 5 5 6 2 2" xfId="14281"/>
    <cellStyle name="Normal 3 5 5 6 2 2 2" xfId="14282"/>
    <cellStyle name="Normal 3 5 5 6 2 2 2 2" xfId="44424"/>
    <cellStyle name="Normal 3 5 5 6 2 2 3" xfId="44423"/>
    <cellStyle name="Normal 3 5 5 6 2 3" xfId="14283"/>
    <cellStyle name="Normal 3 5 5 6 2 3 2" xfId="44425"/>
    <cellStyle name="Normal 3 5 5 6 2 4" xfId="44422"/>
    <cellStyle name="Normal 3 5 5 6 3" xfId="14284"/>
    <cellStyle name="Normal 3 5 5 6 3 2" xfId="14285"/>
    <cellStyle name="Normal 3 5 5 6 3 2 2" xfId="14286"/>
    <cellStyle name="Normal 3 5 5 6 3 2 2 2" xfId="44428"/>
    <cellStyle name="Normal 3 5 5 6 3 2 3" xfId="44427"/>
    <cellStyle name="Normal 3 5 5 6 3 3" xfId="14287"/>
    <cellStyle name="Normal 3 5 5 6 3 3 2" xfId="44429"/>
    <cellStyle name="Normal 3 5 5 6 3 4" xfId="44426"/>
    <cellStyle name="Normal 3 5 5 6 4" xfId="14288"/>
    <cellStyle name="Normal 3 5 5 6 4 2" xfId="14289"/>
    <cellStyle name="Normal 3 5 5 6 4 2 2" xfId="44431"/>
    <cellStyle name="Normal 3 5 5 6 4 3" xfId="44430"/>
    <cellStyle name="Normal 3 5 5 6 5" xfId="14290"/>
    <cellStyle name="Normal 3 5 5 6 5 2" xfId="44432"/>
    <cellStyle name="Normal 3 5 5 6 6" xfId="44421"/>
    <cellStyle name="Normal 3 5 5 7" xfId="14291"/>
    <cellStyle name="Normal 3 5 5 7 2" xfId="14292"/>
    <cellStyle name="Normal 3 5 5 7 2 2" xfId="14293"/>
    <cellStyle name="Normal 3 5 5 7 2 2 2" xfId="44435"/>
    <cellStyle name="Normal 3 5 5 7 2 3" xfId="44434"/>
    <cellStyle name="Normal 3 5 5 7 3" xfId="14294"/>
    <cellStyle name="Normal 3 5 5 7 3 2" xfId="44436"/>
    <cellStyle name="Normal 3 5 5 7 4" xfId="44433"/>
    <cellStyle name="Normal 3 5 5 8" xfId="14295"/>
    <cellStyle name="Normal 3 5 5 8 2" xfId="14296"/>
    <cellStyle name="Normal 3 5 5 8 2 2" xfId="14297"/>
    <cellStyle name="Normal 3 5 5 8 2 2 2" xfId="44439"/>
    <cellStyle name="Normal 3 5 5 8 2 3" xfId="44438"/>
    <cellStyle name="Normal 3 5 5 8 3" xfId="14298"/>
    <cellStyle name="Normal 3 5 5 8 3 2" xfId="44440"/>
    <cellStyle name="Normal 3 5 5 8 4" xfId="44437"/>
    <cellStyle name="Normal 3 5 5 9" xfId="14299"/>
    <cellStyle name="Normal 3 5 5 9 2" xfId="14300"/>
    <cellStyle name="Normal 3 5 5 9 2 2" xfId="14301"/>
    <cellStyle name="Normal 3 5 5 9 2 2 2" xfId="44443"/>
    <cellStyle name="Normal 3 5 5 9 2 3" xfId="44442"/>
    <cellStyle name="Normal 3 5 5 9 3" xfId="14302"/>
    <cellStyle name="Normal 3 5 5 9 3 2" xfId="44444"/>
    <cellStyle name="Normal 3 5 5 9 4" xfId="44441"/>
    <cellStyle name="Normal 3 5 6" xfId="14303"/>
    <cellStyle name="Normal 3 5 6 10" xfId="14304"/>
    <cellStyle name="Normal 3 5 6 10 2" xfId="14305"/>
    <cellStyle name="Normal 3 5 6 10 2 2" xfId="14306"/>
    <cellStyle name="Normal 3 5 6 10 2 2 2" xfId="44448"/>
    <cellStyle name="Normal 3 5 6 10 2 3" xfId="44447"/>
    <cellStyle name="Normal 3 5 6 10 3" xfId="14307"/>
    <cellStyle name="Normal 3 5 6 10 3 2" xfId="44449"/>
    <cellStyle name="Normal 3 5 6 10 4" xfId="44446"/>
    <cellStyle name="Normal 3 5 6 11" xfId="14308"/>
    <cellStyle name="Normal 3 5 6 11 2" xfId="14309"/>
    <cellStyle name="Normal 3 5 6 11 2 2" xfId="44451"/>
    <cellStyle name="Normal 3 5 6 11 3" xfId="44450"/>
    <cellStyle name="Normal 3 5 6 12" xfId="14310"/>
    <cellStyle name="Normal 3 5 6 12 2" xfId="44452"/>
    <cellStyle name="Normal 3 5 6 13" xfId="14311"/>
    <cellStyle name="Normal 3 5 6 13 2" xfId="44453"/>
    <cellStyle name="Normal 3 5 6 14" xfId="44445"/>
    <cellStyle name="Normal 3 5 6 2" xfId="14312"/>
    <cellStyle name="Normal 3 5 6 2 10" xfId="14313"/>
    <cellStyle name="Normal 3 5 6 2 10 2" xfId="14314"/>
    <cellStyle name="Normal 3 5 6 2 10 2 2" xfId="44456"/>
    <cellStyle name="Normal 3 5 6 2 10 3" xfId="44455"/>
    <cellStyle name="Normal 3 5 6 2 11" xfId="14315"/>
    <cellStyle name="Normal 3 5 6 2 11 2" xfId="44457"/>
    <cellStyle name="Normal 3 5 6 2 12" xfId="44454"/>
    <cellStyle name="Normal 3 5 6 2 2" xfId="14316"/>
    <cellStyle name="Normal 3 5 6 2 2 2" xfId="14317"/>
    <cellStyle name="Normal 3 5 6 2 2 2 2" xfId="14318"/>
    <cellStyle name="Normal 3 5 6 2 2 2 2 2" xfId="14319"/>
    <cellStyle name="Normal 3 5 6 2 2 2 2 2 2" xfId="44461"/>
    <cellStyle name="Normal 3 5 6 2 2 2 2 3" xfId="44460"/>
    <cellStyle name="Normal 3 5 6 2 2 2 3" xfId="14320"/>
    <cellStyle name="Normal 3 5 6 2 2 2 3 2" xfId="44462"/>
    <cellStyle name="Normal 3 5 6 2 2 2 4" xfId="44459"/>
    <cellStyle name="Normal 3 5 6 2 2 3" xfId="14321"/>
    <cellStyle name="Normal 3 5 6 2 2 3 2" xfId="14322"/>
    <cellStyle name="Normal 3 5 6 2 2 3 2 2" xfId="14323"/>
    <cellStyle name="Normal 3 5 6 2 2 3 2 2 2" xfId="44465"/>
    <cellStyle name="Normal 3 5 6 2 2 3 2 3" xfId="44464"/>
    <cellStyle name="Normal 3 5 6 2 2 3 3" xfId="14324"/>
    <cellStyle name="Normal 3 5 6 2 2 3 3 2" xfId="44466"/>
    <cellStyle name="Normal 3 5 6 2 2 3 4" xfId="44463"/>
    <cellStyle name="Normal 3 5 6 2 2 4" xfId="14325"/>
    <cellStyle name="Normal 3 5 6 2 2 4 2" xfId="14326"/>
    <cellStyle name="Normal 3 5 6 2 2 4 2 2" xfId="14327"/>
    <cellStyle name="Normal 3 5 6 2 2 4 2 2 2" xfId="44469"/>
    <cellStyle name="Normal 3 5 6 2 2 4 2 3" xfId="44468"/>
    <cellStyle name="Normal 3 5 6 2 2 4 3" xfId="14328"/>
    <cellStyle name="Normal 3 5 6 2 2 4 3 2" xfId="44470"/>
    <cellStyle name="Normal 3 5 6 2 2 4 4" xfId="44467"/>
    <cellStyle name="Normal 3 5 6 2 2 5" xfId="14329"/>
    <cellStyle name="Normal 3 5 6 2 2 5 2" xfId="14330"/>
    <cellStyle name="Normal 3 5 6 2 2 5 2 2" xfId="44472"/>
    <cellStyle name="Normal 3 5 6 2 2 5 3" xfId="44471"/>
    <cellStyle name="Normal 3 5 6 2 2 6" xfId="14331"/>
    <cellStyle name="Normal 3 5 6 2 2 6 2" xfId="44473"/>
    <cellStyle name="Normal 3 5 6 2 2 7" xfId="44458"/>
    <cellStyle name="Normal 3 5 6 2 3" xfId="14332"/>
    <cellStyle name="Normal 3 5 6 2 3 2" xfId="14333"/>
    <cellStyle name="Normal 3 5 6 2 3 2 2" xfId="14334"/>
    <cellStyle name="Normal 3 5 6 2 3 2 2 2" xfId="14335"/>
    <cellStyle name="Normal 3 5 6 2 3 2 2 2 2" xfId="44477"/>
    <cellStyle name="Normal 3 5 6 2 3 2 2 3" xfId="44476"/>
    <cellStyle name="Normal 3 5 6 2 3 2 3" xfId="14336"/>
    <cellStyle name="Normal 3 5 6 2 3 2 3 2" xfId="44478"/>
    <cellStyle name="Normal 3 5 6 2 3 2 4" xfId="44475"/>
    <cellStyle name="Normal 3 5 6 2 3 3" xfId="14337"/>
    <cellStyle name="Normal 3 5 6 2 3 3 2" xfId="14338"/>
    <cellStyle name="Normal 3 5 6 2 3 3 2 2" xfId="14339"/>
    <cellStyle name="Normal 3 5 6 2 3 3 2 2 2" xfId="44481"/>
    <cellStyle name="Normal 3 5 6 2 3 3 2 3" xfId="44480"/>
    <cellStyle name="Normal 3 5 6 2 3 3 3" xfId="14340"/>
    <cellStyle name="Normal 3 5 6 2 3 3 3 2" xfId="44482"/>
    <cellStyle name="Normal 3 5 6 2 3 3 4" xfId="44479"/>
    <cellStyle name="Normal 3 5 6 2 3 4" xfId="14341"/>
    <cellStyle name="Normal 3 5 6 2 3 4 2" xfId="14342"/>
    <cellStyle name="Normal 3 5 6 2 3 4 2 2" xfId="14343"/>
    <cellStyle name="Normal 3 5 6 2 3 4 2 2 2" xfId="44485"/>
    <cellStyle name="Normal 3 5 6 2 3 4 2 3" xfId="44484"/>
    <cellStyle name="Normal 3 5 6 2 3 4 3" xfId="14344"/>
    <cellStyle name="Normal 3 5 6 2 3 4 3 2" xfId="44486"/>
    <cellStyle name="Normal 3 5 6 2 3 4 4" xfId="44483"/>
    <cellStyle name="Normal 3 5 6 2 3 5" xfId="14345"/>
    <cellStyle name="Normal 3 5 6 2 3 5 2" xfId="14346"/>
    <cellStyle name="Normal 3 5 6 2 3 5 2 2" xfId="44488"/>
    <cellStyle name="Normal 3 5 6 2 3 5 3" xfId="44487"/>
    <cellStyle name="Normal 3 5 6 2 3 6" xfId="14347"/>
    <cellStyle name="Normal 3 5 6 2 3 6 2" xfId="44489"/>
    <cellStyle name="Normal 3 5 6 2 3 7" xfId="44474"/>
    <cellStyle name="Normal 3 5 6 2 4" xfId="14348"/>
    <cellStyle name="Normal 3 5 6 2 4 2" xfId="14349"/>
    <cellStyle name="Normal 3 5 6 2 4 2 2" xfId="14350"/>
    <cellStyle name="Normal 3 5 6 2 4 2 2 2" xfId="14351"/>
    <cellStyle name="Normal 3 5 6 2 4 2 2 2 2" xfId="44493"/>
    <cellStyle name="Normal 3 5 6 2 4 2 2 3" xfId="44492"/>
    <cellStyle name="Normal 3 5 6 2 4 2 3" xfId="14352"/>
    <cellStyle name="Normal 3 5 6 2 4 2 3 2" xfId="44494"/>
    <cellStyle name="Normal 3 5 6 2 4 2 4" xfId="44491"/>
    <cellStyle name="Normal 3 5 6 2 4 3" xfId="14353"/>
    <cellStyle name="Normal 3 5 6 2 4 3 2" xfId="14354"/>
    <cellStyle name="Normal 3 5 6 2 4 3 2 2" xfId="14355"/>
    <cellStyle name="Normal 3 5 6 2 4 3 2 2 2" xfId="44497"/>
    <cellStyle name="Normal 3 5 6 2 4 3 2 3" xfId="44496"/>
    <cellStyle name="Normal 3 5 6 2 4 3 3" xfId="14356"/>
    <cellStyle name="Normal 3 5 6 2 4 3 3 2" xfId="44498"/>
    <cellStyle name="Normal 3 5 6 2 4 3 4" xfId="44495"/>
    <cellStyle name="Normal 3 5 6 2 4 4" xfId="14357"/>
    <cellStyle name="Normal 3 5 6 2 4 4 2" xfId="14358"/>
    <cellStyle name="Normal 3 5 6 2 4 4 2 2" xfId="44500"/>
    <cellStyle name="Normal 3 5 6 2 4 4 3" xfId="44499"/>
    <cellStyle name="Normal 3 5 6 2 4 5" xfId="14359"/>
    <cellStyle name="Normal 3 5 6 2 4 5 2" xfId="44501"/>
    <cellStyle name="Normal 3 5 6 2 4 6" xfId="44490"/>
    <cellStyle name="Normal 3 5 6 2 5" xfId="14360"/>
    <cellStyle name="Normal 3 5 6 2 5 2" xfId="14361"/>
    <cellStyle name="Normal 3 5 6 2 5 2 2" xfId="14362"/>
    <cellStyle name="Normal 3 5 6 2 5 2 2 2" xfId="44504"/>
    <cellStyle name="Normal 3 5 6 2 5 2 3" xfId="44503"/>
    <cellStyle name="Normal 3 5 6 2 5 3" xfId="14363"/>
    <cellStyle name="Normal 3 5 6 2 5 3 2" xfId="44505"/>
    <cellStyle name="Normal 3 5 6 2 5 4" xfId="44502"/>
    <cellStyle name="Normal 3 5 6 2 6" xfId="14364"/>
    <cellStyle name="Normal 3 5 6 2 6 2" xfId="14365"/>
    <cellStyle name="Normal 3 5 6 2 6 2 2" xfId="14366"/>
    <cellStyle name="Normal 3 5 6 2 6 2 2 2" xfId="44508"/>
    <cellStyle name="Normal 3 5 6 2 6 2 3" xfId="44507"/>
    <cellStyle name="Normal 3 5 6 2 6 3" xfId="14367"/>
    <cellStyle name="Normal 3 5 6 2 6 3 2" xfId="44509"/>
    <cellStyle name="Normal 3 5 6 2 6 4" xfId="44506"/>
    <cellStyle name="Normal 3 5 6 2 7" xfId="14368"/>
    <cellStyle name="Normal 3 5 6 2 7 2" xfId="14369"/>
    <cellStyle name="Normal 3 5 6 2 7 2 2" xfId="14370"/>
    <cellStyle name="Normal 3 5 6 2 7 2 2 2" xfId="44512"/>
    <cellStyle name="Normal 3 5 6 2 7 2 3" xfId="44511"/>
    <cellStyle name="Normal 3 5 6 2 7 3" xfId="14371"/>
    <cellStyle name="Normal 3 5 6 2 7 3 2" xfId="44513"/>
    <cellStyle name="Normal 3 5 6 2 7 4" xfId="44510"/>
    <cellStyle name="Normal 3 5 6 2 8" xfId="14372"/>
    <cellStyle name="Normal 3 5 6 2 8 2" xfId="14373"/>
    <cellStyle name="Normal 3 5 6 2 8 2 2" xfId="14374"/>
    <cellStyle name="Normal 3 5 6 2 8 2 2 2" xfId="44516"/>
    <cellStyle name="Normal 3 5 6 2 8 2 3" xfId="44515"/>
    <cellStyle name="Normal 3 5 6 2 8 3" xfId="14375"/>
    <cellStyle name="Normal 3 5 6 2 8 3 2" xfId="44517"/>
    <cellStyle name="Normal 3 5 6 2 8 4" xfId="44514"/>
    <cellStyle name="Normal 3 5 6 2 9" xfId="14376"/>
    <cellStyle name="Normal 3 5 6 2 9 2" xfId="14377"/>
    <cellStyle name="Normal 3 5 6 2 9 2 2" xfId="14378"/>
    <cellStyle name="Normal 3 5 6 2 9 2 2 2" xfId="44520"/>
    <cellStyle name="Normal 3 5 6 2 9 2 3" xfId="44519"/>
    <cellStyle name="Normal 3 5 6 2 9 3" xfId="14379"/>
    <cellStyle name="Normal 3 5 6 2 9 3 2" xfId="44521"/>
    <cellStyle name="Normal 3 5 6 2 9 4" xfId="44518"/>
    <cellStyle name="Normal 3 5 6 3" xfId="14380"/>
    <cellStyle name="Normal 3 5 6 3 2" xfId="14381"/>
    <cellStyle name="Normal 3 5 6 3 2 2" xfId="14382"/>
    <cellStyle name="Normal 3 5 6 3 2 2 2" xfId="14383"/>
    <cellStyle name="Normal 3 5 6 3 2 2 2 2" xfId="44525"/>
    <cellStyle name="Normal 3 5 6 3 2 2 3" xfId="44524"/>
    <cellStyle name="Normal 3 5 6 3 2 3" xfId="14384"/>
    <cellStyle name="Normal 3 5 6 3 2 3 2" xfId="44526"/>
    <cellStyle name="Normal 3 5 6 3 2 4" xfId="44523"/>
    <cellStyle name="Normal 3 5 6 3 3" xfId="14385"/>
    <cellStyle name="Normal 3 5 6 3 3 2" xfId="14386"/>
    <cellStyle name="Normal 3 5 6 3 3 2 2" xfId="14387"/>
    <cellStyle name="Normal 3 5 6 3 3 2 2 2" xfId="44529"/>
    <cellStyle name="Normal 3 5 6 3 3 2 3" xfId="44528"/>
    <cellStyle name="Normal 3 5 6 3 3 3" xfId="14388"/>
    <cellStyle name="Normal 3 5 6 3 3 3 2" xfId="44530"/>
    <cellStyle name="Normal 3 5 6 3 3 4" xfId="44527"/>
    <cellStyle name="Normal 3 5 6 3 4" xfId="14389"/>
    <cellStyle name="Normal 3 5 6 3 4 2" xfId="14390"/>
    <cellStyle name="Normal 3 5 6 3 4 2 2" xfId="14391"/>
    <cellStyle name="Normal 3 5 6 3 4 2 2 2" xfId="44533"/>
    <cellStyle name="Normal 3 5 6 3 4 2 3" xfId="44532"/>
    <cellStyle name="Normal 3 5 6 3 4 3" xfId="14392"/>
    <cellStyle name="Normal 3 5 6 3 4 3 2" xfId="44534"/>
    <cellStyle name="Normal 3 5 6 3 4 4" xfId="44531"/>
    <cellStyle name="Normal 3 5 6 3 5" xfId="14393"/>
    <cellStyle name="Normal 3 5 6 3 5 2" xfId="14394"/>
    <cellStyle name="Normal 3 5 6 3 5 2 2" xfId="44536"/>
    <cellStyle name="Normal 3 5 6 3 5 3" xfId="44535"/>
    <cellStyle name="Normal 3 5 6 3 6" xfId="14395"/>
    <cellStyle name="Normal 3 5 6 3 6 2" xfId="44537"/>
    <cellStyle name="Normal 3 5 6 3 7" xfId="44522"/>
    <cellStyle name="Normal 3 5 6 4" xfId="14396"/>
    <cellStyle name="Normal 3 5 6 4 2" xfId="14397"/>
    <cellStyle name="Normal 3 5 6 4 2 2" xfId="14398"/>
    <cellStyle name="Normal 3 5 6 4 2 2 2" xfId="14399"/>
    <cellStyle name="Normal 3 5 6 4 2 2 2 2" xfId="44541"/>
    <cellStyle name="Normal 3 5 6 4 2 2 3" xfId="44540"/>
    <cellStyle name="Normal 3 5 6 4 2 3" xfId="14400"/>
    <cellStyle name="Normal 3 5 6 4 2 3 2" xfId="44542"/>
    <cellStyle name="Normal 3 5 6 4 2 4" xfId="44539"/>
    <cellStyle name="Normal 3 5 6 4 3" xfId="14401"/>
    <cellStyle name="Normal 3 5 6 4 3 2" xfId="14402"/>
    <cellStyle name="Normal 3 5 6 4 3 2 2" xfId="14403"/>
    <cellStyle name="Normal 3 5 6 4 3 2 2 2" xfId="44545"/>
    <cellStyle name="Normal 3 5 6 4 3 2 3" xfId="44544"/>
    <cellStyle name="Normal 3 5 6 4 3 3" xfId="14404"/>
    <cellStyle name="Normal 3 5 6 4 3 3 2" xfId="44546"/>
    <cellStyle name="Normal 3 5 6 4 3 4" xfId="44543"/>
    <cellStyle name="Normal 3 5 6 4 4" xfId="14405"/>
    <cellStyle name="Normal 3 5 6 4 4 2" xfId="14406"/>
    <cellStyle name="Normal 3 5 6 4 4 2 2" xfId="14407"/>
    <cellStyle name="Normal 3 5 6 4 4 2 2 2" xfId="44549"/>
    <cellStyle name="Normal 3 5 6 4 4 2 3" xfId="44548"/>
    <cellStyle name="Normal 3 5 6 4 4 3" xfId="14408"/>
    <cellStyle name="Normal 3 5 6 4 4 3 2" xfId="44550"/>
    <cellStyle name="Normal 3 5 6 4 4 4" xfId="44547"/>
    <cellStyle name="Normal 3 5 6 4 5" xfId="14409"/>
    <cellStyle name="Normal 3 5 6 4 5 2" xfId="14410"/>
    <cellStyle name="Normal 3 5 6 4 5 2 2" xfId="44552"/>
    <cellStyle name="Normal 3 5 6 4 5 3" xfId="44551"/>
    <cellStyle name="Normal 3 5 6 4 6" xfId="14411"/>
    <cellStyle name="Normal 3 5 6 4 6 2" xfId="44553"/>
    <cellStyle name="Normal 3 5 6 4 7" xfId="44538"/>
    <cellStyle name="Normal 3 5 6 5" xfId="14412"/>
    <cellStyle name="Normal 3 5 6 5 2" xfId="14413"/>
    <cellStyle name="Normal 3 5 6 5 2 2" xfId="14414"/>
    <cellStyle name="Normal 3 5 6 5 2 2 2" xfId="14415"/>
    <cellStyle name="Normal 3 5 6 5 2 2 2 2" xfId="44557"/>
    <cellStyle name="Normal 3 5 6 5 2 2 3" xfId="44556"/>
    <cellStyle name="Normal 3 5 6 5 2 3" xfId="14416"/>
    <cellStyle name="Normal 3 5 6 5 2 3 2" xfId="44558"/>
    <cellStyle name="Normal 3 5 6 5 2 4" xfId="44555"/>
    <cellStyle name="Normal 3 5 6 5 3" xfId="14417"/>
    <cellStyle name="Normal 3 5 6 5 3 2" xfId="14418"/>
    <cellStyle name="Normal 3 5 6 5 3 2 2" xfId="14419"/>
    <cellStyle name="Normal 3 5 6 5 3 2 2 2" xfId="44561"/>
    <cellStyle name="Normal 3 5 6 5 3 2 3" xfId="44560"/>
    <cellStyle name="Normal 3 5 6 5 3 3" xfId="14420"/>
    <cellStyle name="Normal 3 5 6 5 3 3 2" xfId="44562"/>
    <cellStyle name="Normal 3 5 6 5 3 4" xfId="44559"/>
    <cellStyle name="Normal 3 5 6 5 4" xfId="14421"/>
    <cellStyle name="Normal 3 5 6 5 4 2" xfId="14422"/>
    <cellStyle name="Normal 3 5 6 5 4 2 2" xfId="44564"/>
    <cellStyle name="Normal 3 5 6 5 4 3" xfId="44563"/>
    <cellStyle name="Normal 3 5 6 5 5" xfId="14423"/>
    <cellStyle name="Normal 3 5 6 5 5 2" xfId="44565"/>
    <cellStyle name="Normal 3 5 6 5 6" xfId="44554"/>
    <cellStyle name="Normal 3 5 6 6" xfId="14424"/>
    <cellStyle name="Normal 3 5 6 6 2" xfId="14425"/>
    <cellStyle name="Normal 3 5 6 6 2 2" xfId="14426"/>
    <cellStyle name="Normal 3 5 6 6 2 2 2" xfId="44568"/>
    <cellStyle name="Normal 3 5 6 6 2 3" xfId="44567"/>
    <cellStyle name="Normal 3 5 6 6 3" xfId="14427"/>
    <cellStyle name="Normal 3 5 6 6 3 2" xfId="44569"/>
    <cellStyle name="Normal 3 5 6 6 4" xfId="44566"/>
    <cellStyle name="Normal 3 5 6 7" xfId="14428"/>
    <cellStyle name="Normal 3 5 6 7 2" xfId="14429"/>
    <cellStyle name="Normal 3 5 6 7 2 2" xfId="14430"/>
    <cellStyle name="Normal 3 5 6 7 2 2 2" xfId="44572"/>
    <cellStyle name="Normal 3 5 6 7 2 3" xfId="44571"/>
    <cellStyle name="Normal 3 5 6 7 3" xfId="14431"/>
    <cellStyle name="Normal 3 5 6 7 3 2" xfId="44573"/>
    <cellStyle name="Normal 3 5 6 7 4" xfId="44570"/>
    <cellStyle name="Normal 3 5 6 8" xfId="14432"/>
    <cellStyle name="Normal 3 5 6 8 2" xfId="14433"/>
    <cellStyle name="Normal 3 5 6 8 2 2" xfId="14434"/>
    <cellStyle name="Normal 3 5 6 8 2 2 2" xfId="44576"/>
    <cellStyle name="Normal 3 5 6 8 2 3" xfId="44575"/>
    <cellStyle name="Normal 3 5 6 8 3" xfId="14435"/>
    <cellStyle name="Normal 3 5 6 8 3 2" xfId="44577"/>
    <cellStyle name="Normal 3 5 6 8 4" xfId="44574"/>
    <cellStyle name="Normal 3 5 6 9" xfId="14436"/>
    <cellStyle name="Normal 3 5 6 9 2" xfId="14437"/>
    <cellStyle name="Normal 3 5 6 9 2 2" xfId="14438"/>
    <cellStyle name="Normal 3 5 6 9 2 2 2" xfId="44580"/>
    <cellStyle name="Normal 3 5 6 9 2 3" xfId="44579"/>
    <cellStyle name="Normal 3 5 6 9 3" xfId="14439"/>
    <cellStyle name="Normal 3 5 6 9 3 2" xfId="44581"/>
    <cellStyle name="Normal 3 5 6 9 4" xfId="44578"/>
    <cellStyle name="Normal 3 5 7" xfId="14440"/>
    <cellStyle name="Normal 3 5 7 10" xfId="14441"/>
    <cellStyle name="Normal 3 5 7 10 2" xfId="14442"/>
    <cellStyle name="Normal 3 5 7 10 2 2" xfId="44584"/>
    <cellStyle name="Normal 3 5 7 10 3" xfId="44583"/>
    <cellStyle name="Normal 3 5 7 11" xfId="14443"/>
    <cellStyle name="Normal 3 5 7 11 2" xfId="44585"/>
    <cellStyle name="Normal 3 5 7 12" xfId="44582"/>
    <cellStyle name="Normal 3 5 7 2" xfId="14444"/>
    <cellStyle name="Normal 3 5 7 2 2" xfId="14445"/>
    <cellStyle name="Normal 3 5 7 2 2 2" xfId="14446"/>
    <cellStyle name="Normal 3 5 7 2 2 2 2" xfId="14447"/>
    <cellStyle name="Normal 3 5 7 2 2 2 2 2" xfId="44589"/>
    <cellStyle name="Normal 3 5 7 2 2 2 3" xfId="44588"/>
    <cellStyle name="Normal 3 5 7 2 2 3" xfId="14448"/>
    <cellStyle name="Normal 3 5 7 2 2 3 2" xfId="44590"/>
    <cellStyle name="Normal 3 5 7 2 2 4" xfId="44587"/>
    <cellStyle name="Normal 3 5 7 2 3" xfId="14449"/>
    <cellStyle name="Normal 3 5 7 2 3 2" xfId="14450"/>
    <cellStyle name="Normal 3 5 7 2 3 2 2" xfId="14451"/>
    <cellStyle name="Normal 3 5 7 2 3 2 2 2" xfId="44593"/>
    <cellStyle name="Normal 3 5 7 2 3 2 3" xfId="44592"/>
    <cellStyle name="Normal 3 5 7 2 3 3" xfId="14452"/>
    <cellStyle name="Normal 3 5 7 2 3 3 2" xfId="44594"/>
    <cellStyle name="Normal 3 5 7 2 3 4" xfId="44591"/>
    <cellStyle name="Normal 3 5 7 2 4" xfId="14453"/>
    <cellStyle name="Normal 3 5 7 2 4 2" xfId="14454"/>
    <cellStyle name="Normal 3 5 7 2 4 2 2" xfId="14455"/>
    <cellStyle name="Normal 3 5 7 2 4 2 2 2" xfId="44597"/>
    <cellStyle name="Normal 3 5 7 2 4 2 3" xfId="44596"/>
    <cellStyle name="Normal 3 5 7 2 4 3" xfId="14456"/>
    <cellStyle name="Normal 3 5 7 2 4 3 2" xfId="44598"/>
    <cellStyle name="Normal 3 5 7 2 4 4" xfId="44595"/>
    <cellStyle name="Normal 3 5 7 2 5" xfId="14457"/>
    <cellStyle name="Normal 3 5 7 2 5 2" xfId="14458"/>
    <cellStyle name="Normal 3 5 7 2 5 2 2" xfId="44600"/>
    <cellStyle name="Normal 3 5 7 2 5 3" xfId="44599"/>
    <cellStyle name="Normal 3 5 7 2 6" xfId="14459"/>
    <cellStyle name="Normal 3 5 7 2 6 2" xfId="44601"/>
    <cellStyle name="Normal 3 5 7 2 7" xfId="44586"/>
    <cellStyle name="Normal 3 5 7 3" xfId="14460"/>
    <cellStyle name="Normal 3 5 7 3 2" xfId="14461"/>
    <cellStyle name="Normal 3 5 7 3 2 2" xfId="14462"/>
    <cellStyle name="Normal 3 5 7 3 2 2 2" xfId="14463"/>
    <cellStyle name="Normal 3 5 7 3 2 2 2 2" xfId="44605"/>
    <cellStyle name="Normal 3 5 7 3 2 2 3" xfId="44604"/>
    <cellStyle name="Normal 3 5 7 3 2 3" xfId="14464"/>
    <cellStyle name="Normal 3 5 7 3 2 3 2" xfId="44606"/>
    <cellStyle name="Normal 3 5 7 3 2 4" xfId="44603"/>
    <cellStyle name="Normal 3 5 7 3 3" xfId="14465"/>
    <cellStyle name="Normal 3 5 7 3 3 2" xfId="14466"/>
    <cellStyle name="Normal 3 5 7 3 3 2 2" xfId="14467"/>
    <cellStyle name="Normal 3 5 7 3 3 2 2 2" xfId="44609"/>
    <cellStyle name="Normal 3 5 7 3 3 2 3" xfId="44608"/>
    <cellStyle name="Normal 3 5 7 3 3 3" xfId="14468"/>
    <cellStyle name="Normal 3 5 7 3 3 3 2" xfId="44610"/>
    <cellStyle name="Normal 3 5 7 3 3 4" xfId="44607"/>
    <cellStyle name="Normal 3 5 7 3 4" xfId="14469"/>
    <cellStyle name="Normal 3 5 7 3 4 2" xfId="14470"/>
    <cellStyle name="Normal 3 5 7 3 4 2 2" xfId="14471"/>
    <cellStyle name="Normal 3 5 7 3 4 2 2 2" xfId="44613"/>
    <cellStyle name="Normal 3 5 7 3 4 2 3" xfId="44612"/>
    <cellStyle name="Normal 3 5 7 3 4 3" xfId="14472"/>
    <cellStyle name="Normal 3 5 7 3 4 3 2" xfId="44614"/>
    <cellStyle name="Normal 3 5 7 3 4 4" xfId="44611"/>
    <cellStyle name="Normal 3 5 7 3 5" xfId="14473"/>
    <cellStyle name="Normal 3 5 7 3 5 2" xfId="14474"/>
    <cellStyle name="Normal 3 5 7 3 5 2 2" xfId="44616"/>
    <cellStyle name="Normal 3 5 7 3 5 3" xfId="44615"/>
    <cellStyle name="Normal 3 5 7 3 6" xfId="14475"/>
    <cellStyle name="Normal 3 5 7 3 6 2" xfId="44617"/>
    <cellStyle name="Normal 3 5 7 3 7" xfId="44602"/>
    <cellStyle name="Normal 3 5 7 4" xfId="14476"/>
    <cellStyle name="Normal 3 5 7 4 2" xfId="14477"/>
    <cellStyle name="Normal 3 5 7 4 2 2" xfId="14478"/>
    <cellStyle name="Normal 3 5 7 4 2 2 2" xfId="14479"/>
    <cellStyle name="Normal 3 5 7 4 2 2 2 2" xfId="44621"/>
    <cellStyle name="Normal 3 5 7 4 2 2 3" xfId="44620"/>
    <cellStyle name="Normal 3 5 7 4 2 3" xfId="14480"/>
    <cellStyle name="Normal 3 5 7 4 2 3 2" xfId="44622"/>
    <cellStyle name="Normal 3 5 7 4 2 4" xfId="44619"/>
    <cellStyle name="Normal 3 5 7 4 3" xfId="14481"/>
    <cellStyle name="Normal 3 5 7 4 3 2" xfId="14482"/>
    <cellStyle name="Normal 3 5 7 4 3 2 2" xfId="14483"/>
    <cellStyle name="Normal 3 5 7 4 3 2 2 2" xfId="44625"/>
    <cellStyle name="Normal 3 5 7 4 3 2 3" xfId="44624"/>
    <cellStyle name="Normal 3 5 7 4 3 3" xfId="14484"/>
    <cellStyle name="Normal 3 5 7 4 3 3 2" xfId="44626"/>
    <cellStyle name="Normal 3 5 7 4 3 4" xfId="44623"/>
    <cellStyle name="Normal 3 5 7 4 4" xfId="14485"/>
    <cellStyle name="Normal 3 5 7 4 4 2" xfId="14486"/>
    <cellStyle name="Normal 3 5 7 4 4 2 2" xfId="44628"/>
    <cellStyle name="Normal 3 5 7 4 4 3" xfId="44627"/>
    <cellStyle name="Normal 3 5 7 4 5" xfId="14487"/>
    <cellStyle name="Normal 3 5 7 4 5 2" xfId="44629"/>
    <cellStyle name="Normal 3 5 7 4 6" xfId="44618"/>
    <cellStyle name="Normal 3 5 7 5" xfId="14488"/>
    <cellStyle name="Normal 3 5 7 5 2" xfId="14489"/>
    <cellStyle name="Normal 3 5 7 5 2 2" xfId="14490"/>
    <cellStyle name="Normal 3 5 7 5 2 2 2" xfId="44632"/>
    <cellStyle name="Normal 3 5 7 5 2 3" xfId="44631"/>
    <cellStyle name="Normal 3 5 7 5 3" xfId="14491"/>
    <cellStyle name="Normal 3 5 7 5 3 2" xfId="44633"/>
    <cellStyle name="Normal 3 5 7 5 4" xfId="44630"/>
    <cellStyle name="Normal 3 5 7 6" xfId="14492"/>
    <cellStyle name="Normal 3 5 7 6 2" xfId="14493"/>
    <cellStyle name="Normal 3 5 7 6 2 2" xfId="14494"/>
    <cellStyle name="Normal 3 5 7 6 2 2 2" xfId="44636"/>
    <cellStyle name="Normal 3 5 7 6 2 3" xfId="44635"/>
    <cellStyle name="Normal 3 5 7 6 3" xfId="14495"/>
    <cellStyle name="Normal 3 5 7 6 3 2" xfId="44637"/>
    <cellStyle name="Normal 3 5 7 6 4" xfId="44634"/>
    <cellStyle name="Normal 3 5 7 7" xfId="14496"/>
    <cellStyle name="Normal 3 5 7 7 2" xfId="14497"/>
    <cellStyle name="Normal 3 5 7 7 2 2" xfId="14498"/>
    <cellStyle name="Normal 3 5 7 7 2 2 2" xfId="44640"/>
    <cellStyle name="Normal 3 5 7 7 2 3" xfId="44639"/>
    <cellStyle name="Normal 3 5 7 7 3" xfId="14499"/>
    <cellStyle name="Normal 3 5 7 7 3 2" xfId="44641"/>
    <cellStyle name="Normal 3 5 7 7 4" xfId="44638"/>
    <cellStyle name="Normal 3 5 7 8" xfId="14500"/>
    <cellStyle name="Normal 3 5 7 8 2" xfId="14501"/>
    <cellStyle name="Normal 3 5 7 8 2 2" xfId="14502"/>
    <cellStyle name="Normal 3 5 7 8 2 2 2" xfId="44644"/>
    <cellStyle name="Normal 3 5 7 8 2 3" xfId="44643"/>
    <cellStyle name="Normal 3 5 7 8 3" xfId="14503"/>
    <cellStyle name="Normal 3 5 7 8 3 2" xfId="44645"/>
    <cellStyle name="Normal 3 5 7 8 4" xfId="44642"/>
    <cellStyle name="Normal 3 5 7 9" xfId="14504"/>
    <cellStyle name="Normal 3 5 7 9 2" xfId="14505"/>
    <cellStyle name="Normal 3 5 7 9 2 2" xfId="14506"/>
    <cellStyle name="Normal 3 5 7 9 2 2 2" xfId="44648"/>
    <cellStyle name="Normal 3 5 7 9 2 3" xfId="44647"/>
    <cellStyle name="Normal 3 5 7 9 3" xfId="14507"/>
    <cellStyle name="Normal 3 5 7 9 3 2" xfId="44649"/>
    <cellStyle name="Normal 3 5 7 9 4" xfId="44646"/>
    <cellStyle name="Normal 3 5 8" xfId="14508"/>
    <cellStyle name="Normal 3 5 8 2" xfId="14509"/>
    <cellStyle name="Normal 3 5 8 2 2" xfId="14510"/>
    <cellStyle name="Normal 3 5 8 2 2 2" xfId="14511"/>
    <cellStyle name="Normal 3 5 8 2 2 2 2" xfId="44653"/>
    <cellStyle name="Normal 3 5 8 2 2 3" xfId="44652"/>
    <cellStyle name="Normal 3 5 8 2 3" xfId="14512"/>
    <cellStyle name="Normal 3 5 8 2 3 2" xfId="44654"/>
    <cellStyle name="Normal 3 5 8 2 4" xfId="44651"/>
    <cellStyle name="Normal 3 5 8 3" xfId="14513"/>
    <cellStyle name="Normal 3 5 8 3 2" xfId="14514"/>
    <cellStyle name="Normal 3 5 8 3 2 2" xfId="14515"/>
    <cellStyle name="Normal 3 5 8 3 2 2 2" xfId="44657"/>
    <cellStyle name="Normal 3 5 8 3 2 3" xfId="44656"/>
    <cellStyle name="Normal 3 5 8 3 3" xfId="14516"/>
    <cellStyle name="Normal 3 5 8 3 3 2" xfId="44658"/>
    <cellStyle name="Normal 3 5 8 3 4" xfId="44655"/>
    <cellStyle name="Normal 3 5 8 4" xfId="14517"/>
    <cellStyle name="Normal 3 5 8 4 2" xfId="14518"/>
    <cellStyle name="Normal 3 5 8 4 2 2" xfId="14519"/>
    <cellStyle name="Normal 3 5 8 4 2 2 2" xfId="44661"/>
    <cellStyle name="Normal 3 5 8 4 2 3" xfId="44660"/>
    <cellStyle name="Normal 3 5 8 4 3" xfId="14520"/>
    <cellStyle name="Normal 3 5 8 4 3 2" xfId="44662"/>
    <cellStyle name="Normal 3 5 8 4 4" xfId="44659"/>
    <cellStyle name="Normal 3 5 8 5" xfId="14521"/>
    <cellStyle name="Normal 3 5 8 5 2" xfId="14522"/>
    <cellStyle name="Normal 3 5 8 5 2 2" xfId="44664"/>
    <cellStyle name="Normal 3 5 8 5 3" xfId="44663"/>
    <cellStyle name="Normal 3 5 8 6" xfId="14523"/>
    <cellStyle name="Normal 3 5 8 6 2" xfId="44665"/>
    <cellStyle name="Normal 3 5 8 7" xfId="44650"/>
    <cellStyle name="Normal 3 5 9" xfId="14524"/>
    <cellStyle name="Normal 3 5 9 2" xfId="14525"/>
    <cellStyle name="Normal 3 5 9 2 2" xfId="14526"/>
    <cellStyle name="Normal 3 5 9 2 2 2" xfId="14527"/>
    <cellStyle name="Normal 3 5 9 2 2 2 2" xfId="44669"/>
    <cellStyle name="Normal 3 5 9 2 2 3" xfId="44668"/>
    <cellStyle name="Normal 3 5 9 2 3" xfId="14528"/>
    <cellStyle name="Normal 3 5 9 2 3 2" xfId="44670"/>
    <cellStyle name="Normal 3 5 9 2 4" xfId="44667"/>
    <cellStyle name="Normal 3 5 9 3" xfId="14529"/>
    <cellStyle name="Normal 3 5 9 3 2" xfId="14530"/>
    <cellStyle name="Normal 3 5 9 3 2 2" xfId="14531"/>
    <cellStyle name="Normal 3 5 9 3 2 2 2" xfId="44673"/>
    <cellStyle name="Normal 3 5 9 3 2 3" xfId="44672"/>
    <cellStyle name="Normal 3 5 9 3 3" xfId="14532"/>
    <cellStyle name="Normal 3 5 9 3 3 2" xfId="44674"/>
    <cellStyle name="Normal 3 5 9 3 4" xfId="44671"/>
    <cellStyle name="Normal 3 5 9 4" xfId="14533"/>
    <cellStyle name="Normal 3 5 9 4 2" xfId="14534"/>
    <cellStyle name="Normal 3 5 9 4 2 2" xfId="14535"/>
    <cellStyle name="Normal 3 5 9 4 2 2 2" xfId="44677"/>
    <cellStyle name="Normal 3 5 9 4 2 3" xfId="44676"/>
    <cellStyle name="Normal 3 5 9 4 3" xfId="14536"/>
    <cellStyle name="Normal 3 5 9 4 3 2" xfId="44678"/>
    <cellStyle name="Normal 3 5 9 4 4" xfId="44675"/>
    <cellStyle name="Normal 3 5 9 5" xfId="14537"/>
    <cellStyle name="Normal 3 5 9 5 2" xfId="14538"/>
    <cellStyle name="Normal 3 5 9 5 2 2" xfId="44680"/>
    <cellStyle name="Normal 3 5 9 5 3" xfId="44679"/>
    <cellStyle name="Normal 3 5 9 6" xfId="14539"/>
    <cellStyle name="Normal 3 5 9 6 2" xfId="44681"/>
    <cellStyle name="Normal 3 5 9 7" xfId="44666"/>
    <cellStyle name="Normal 3 6" xfId="14540"/>
    <cellStyle name="Normal 3 6 10" xfId="14541"/>
    <cellStyle name="Normal 3 6 10 2" xfId="14542"/>
    <cellStyle name="Normal 3 6 10 2 2" xfId="14543"/>
    <cellStyle name="Normal 3 6 10 2 2 2" xfId="14544"/>
    <cellStyle name="Normal 3 6 10 2 2 2 2" xfId="44686"/>
    <cellStyle name="Normal 3 6 10 2 2 3" xfId="44685"/>
    <cellStyle name="Normal 3 6 10 2 3" xfId="14545"/>
    <cellStyle name="Normal 3 6 10 2 3 2" xfId="44687"/>
    <cellStyle name="Normal 3 6 10 2 4" xfId="44684"/>
    <cellStyle name="Normal 3 6 10 3" xfId="14546"/>
    <cellStyle name="Normal 3 6 10 3 2" xfId="14547"/>
    <cellStyle name="Normal 3 6 10 3 2 2" xfId="14548"/>
    <cellStyle name="Normal 3 6 10 3 2 2 2" xfId="44690"/>
    <cellStyle name="Normal 3 6 10 3 2 3" xfId="44689"/>
    <cellStyle name="Normal 3 6 10 3 3" xfId="14549"/>
    <cellStyle name="Normal 3 6 10 3 3 2" xfId="44691"/>
    <cellStyle name="Normal 3 6 10 3 4" xfId="44688"/>
    <cellStyle name="Normal 3 6 10 4" xfId="14550"/>
    <cellStyle name="Normal 3 6 10 4 2" xfId="14551"/>
    <cellStyle name="Normal 3 6 10 4 2 2" xfId="44693"/>
    <cellStyle name="Normal 3 6 10 4 3" xfId="44692"/>
    <cellStyle name="Normal 3 6 10 5" xfId="14552"/>
    <cellStyle name="Normal 3 6 10 5 2" xfId="44694"/>
    <cellStyle name="Normal 3 6 10 6" xfId="44683"/>
    <cellStyle name="Normal 3 6 11" xfId="14553"/>
    <cellStyle name="Normal 3 6 11 2" xfId="14554"/>
    <cellStyle name="Normal 3 6 11 2 2" xfId="14555"/>
    <cellStyle name="Normal 3 6 11 2 2 2" xfId="44697"/>
    <cellStyle name="Normal 3 6 11 2 3" xfId="44696"/>
    <cellStyle name="Normal 3 6 11 3" xfId="14556"/>
    <cellStyle name="Normal 3 6 11 3 2" xfId="44698"/>
    <cellStyle name="Normal 3 6 11 4" xfId="44695"/>
    <cellStyle name="Normal 3 6 12" xfId="14557"/>
    <cellStyle name="Normal 3 6 12 2" xfId="14558"/>
    <cellStyle name="Normal 3 6 12 2 2" xfId="14559"/>
    <cellStyle name="Normal 3 6 12 2 2 2" xfId="44701"/>
    <cellStyle name="Normal 3 6 12 2 3" xfId="44700"/>
    <cellStyle name="Normal 3 6 12 3" xfId="14560"/>
    <cellStyle name="Normal 3 6 12 3 2" xfId="44702"/>
    <cellStyle name="Normal 3 6 12 4" xfId="44699"/>
    <cellStyle name="Normal 3 6 13" xfId="14561"/>
    <cellStyle name="Normal 3 6 13 2" xfId="14562"/>
    <cellStyle name="Normal 3 6 13 2 2" xfId="14563"/>
    <cellStyle name="Normal 3 6 13 2 2 2" xfId="44705"/>
    <cellStyle name="Normal 3 6 13 2 3" xfId="44704"/>
    <cellStyle name="Normal 3 6 13 3" xfId="14564"/>
    <cellStyle name="Normal 3 6 13 3 2" xfId="44706"/>
    <cellStyle name="Normal 3 6 13 4" xfId="44703"/>
    <cellStyle name="Normal 3 6 14" xfId="14565"/>
    <cellStyle name="Normal 3 6 14 2" xfId="14566"/>
    <cellStyle name="Normal 3 6 14 2 2" xfId="14567"/>
    <cellStyle name="Normal 3 6 14 2 2 2" xfId="44709"/>
    <cellStyle name="Normal 3 6 14 2 3" xfId="44708"/>
    <cellStyle name="Normal 3 6 14 3" xfId="14568"/>
    <cellStyle name="Normal 3 6 14 3 2" xfId="44710"/>
    <cellStyle name="Normal 3 6 14 4" xfId="44707"/>
    <cellStyle name="Normal 3 6 15" xfId="14569"/>
    <cellStyle name="Normal 3 6 15 2" xfId="14570"/>
    <cellStyle name="Normal 3 6 15 2 2" xfId="14571"/>
    <cellStyle name="Normal 3 6 15 2 2 2" xfId="44713"/>
    <cellStyle name="Normal 3 6 15 2 3" xfId="44712"/>
    <cellStyle name="Normal 3 6 15 3" xfId="14572"/>
    <cellStyle name="Normal 3 6 15 3 2" xfId="44714"/>
    <cellStyle name="Normal 3 6 15 4" xfId="44711"/>
    <cellStyle name="Normal 3 6 16" xfId="14573"/>
    <cellStyle name="Normal 3 6 16 2" xfId="14574"/>
    <cellStyle name="Normal 3 6 16 2 2" xfId="44716"/>
    <cellStyle name="Normal 3 6 16 3" xfId="44715"/>
    <cellStyle name="Normal 3 6 17" xfId="14575"/>
    <cellStyle name="Normal 3 6 17 2" xfId="44717"/>
    <cellStyle name="Normal 3 6 18" xfId="14576"/>
    <cellStyle name="Normal 3 6 18 2" xfId="44718"/>
    <cellStyle name="Normal 3 6 19" xfId="44682"/>
    <cellStyle name="Normal 3 6 2" xfId="14577"/>
    <cellStyle name="Normal 3 6 2 10" xfId="14578"/>
    <cellStyle name="Normal 3 6 2 10 2" xfId="14579"/>
    <cellStyle name="Normal 3 6 2 10 2 2" xfId="14580"/>
    <cellStyle name="Normal 3 6 2 10 2 2 2" xfId="44722"/>
    <cellStyle name="Normal 3 6 2 10 2 3" xfId="44721"/>
    <cellStyle name="Normal 3 6 2 10 3" xfId="14581"/>
    <cellStyle name="Normal 3 6 2 10 3 2" xfId="44723"/>
    <cellStyle name="Normal 3 6 2 10 4" xfId="44720"/>
    <cellStyle name="Normal 3 6 2 11" xfId="14582"/>
    <cellStyle name="Normal 3 6 2 11 2" xfId="14583"/>
    <cellStyle name="Normal 3 6 2 11 2 2" xfId="14584"/>
    <cellStyle name="Normal 3 6 2 11 2 2 2" xfId="44726"/>
    <cellStyle name="Normal 3 6 2 11 2 3" xfId="44725"/>
    <cellStyle name="Normal 3 6 2 11 3" xfId="14585"/>
    <cellStyle name="Normal 3 6 2 11 3 2" xfId="44727"/>
    <cellStyle name="Normal 3 6 2 11 4" xfId="44724"/>
    <cellStyle name="Normal 3 6 2 12" xfId="14586"/>
    <cellStyle name="Normal 3 6 2 12 2" xfId="14587"/>
    <cellStyle name="Normal 3 6 2 12 2 2" xfId="14588"/>
    <cellStyle name="Normal 3 6 2 12 2 2 2" xfId="44730"/>
    <cellStyle name="Normal 3 6 2 12 2 3" xfId="44729"/>
    <cellStyle name="Normal 3 6 2 12 3" xfId="14589"/>
    <cellStyle name="Normal 3 6 2 12 3 2" xfId="44731"/>
    <cellStyle name="Normal 3 6 2 12 4" xfId="44728"/>
    <cellStyle name="Normal 3 6 2 13" xfId="14590"/>
    <cellStyle name="Normal 3 6 2 13 2" xfId="14591"/>
    <cellStyle name="Normal 3 6 2 13 2 2" xfId="44733"/>
    <cellStyle name="Normal 3 6 2 13 3" xfId="44732"/>
    <cellStyle name="Normal 3 6 2 14" xfId="14592"/>
    <cellStyle name="Normal 3 6 2 14 2" xfId="44734"/>
    <cellStyle name="Normal 3 6 2 15" xfId="14593"/>
    <cellStyle name="Normal 3 6 2 15 2" xfId="44735"/>
    <cellStyle name="Normal 3 6 2 16" xfId="44719"/>
    <cellStyle name="Normal 3 6 2 2" xfId="14594"/>
    <cellStyle name="Normal 3 6 2 2 10" xfId="14595"/>
    <cellStyle name="Normal 3 6 2 2 10 2" xfId="14596"/>
    <cellStyle name="Normal 3 6 2 2 10 2 2" xfId="14597"/>
    <cellStyle name="Normal 3 6 2 2 10 2 2 2" xfId="44739"/>
    <cellStyle name="Normal 3 6 2 2 10 2 3" xfId="44738"/>
    <cellStyle name="Normal 3 6 2 2 10 3" xfId="14598"/>
    <cellStyle name="Normal 3 6 2 2 10 3 2" xfId="44740"/>
    <cellStyle name="Normal 3 6 2 2 10 4" xfId="44737"/>
    <cellStyle name="Normal 3 6 2 2 11" xfId="14599"/>
    <cellStyle name="Normal 3 6 2 2 11 2" xfId="14600"/>
    <cellStyle name="Normal 3 6 2 2 11 2 2" xfId="14601"/>
    <cellStyle name="Normal 3 6 2 2 11 2 2 2" xfId="44743"/>
    <cellStyle name="Normal 3 6 2 2 11 2 3" xfId="44742"/>
    <cellStyle name="Normal 3 6 2 2 11 3" xfId="14602"/>
    <cellStyle name="Normal 3 6 2 2 11 3 2" xfId="44744"/>
    <cellStyle name="Normal 3 6 2 2 11 4" xfId="44741"/>
    <cellStyle name="Normal 3 6 2 2 12" xfId="14603"/>
    <cellStyle name="Normal 3 6 2 2 12 2" xfId="14604"/>
    <cellStyle name="Normal 3 6 2 2 12 2 2" xfId="44746"/>
    <cellStyle name="Normal 3 6 2 2 12 3" xfId="44745"/>
    <cellStyle name="Normal 3 6 2 2 13" xfId="14605"/>
    <cellStyle name="Normal 3 6 2 2 13 2" xfId="44747"/>
    <cellStyle name="Normal 3 6 2 2 14" xfId="14606"/>
    <cellStyle name="Normal 3 6 2 2 14 2" xfId="44748"/>
    <cellStyle name="Normal 3 6 2 2 15" xfId="44736"/>
    <cellStyle name="Normal 3 6 2 2 2" xfId="14607"/>
    <cellStyle name="Normal 3 6 2 2 2 10" xfId="14608"/>
    <cellStyle name="Normal 3 6 2 2 2 10 2" xfId="14609"/>
    <cellStyle name="Normal 3 6 2 2 2 10 2 2" xfId="14610"/>
    <cellStyle name="Normal 3 6 2 2 2 10 2 2 2" xfId="44752"/>
    <cellStyle name="Normal 3 6 2 2 2 10 2 3" xfId="44751"/>
    <cellStyle name="Normal 3 6 2 2 2 10 3" xfId="14611"/>
    <cellStyle name="Normal 3 6 2 2 2 10 3 2" xfId="44753"/>
    <cellStyle name="Normal 3 6 2 2 2 10 4" xfId="44750"/>
    <cellStyle name="Normal 3 6 2 2 2 11" xfId="14612"/>
    <cellStyle name="Normal 3 6 2 2 2 11 2" xfId="14613"/>
    <cellStyle name="Normal 3 6 2 2 2 11 2 2" xfId="44755"/>
    <cellStyle name="Normal 3 6 2 2 2 11 3" xfId="44754"/>
    <cellStyle name="Normal 3 6 2 2 2 12" xfId="14614"/>
    <cellStyle name="Normal 3 6 2 2 2 12 2" xfId="44756"/>
    <cellStyle name="Normal 3 6 2 2 2 13" xfId="14615"/>
    <cellStyle name="Normal 3 6 2 2 2 13 2" xfId="44757"/>
    <cellStyle name="Normal 3 6 2 2 2 14" xfId="44749"/>
    <cellStyle name="Normal 3 6 2 2 2 2" xfId="14616"/>
    <cellStyle name="Normal 3 6 2 2 2 2 10" xfId="14617"/>
    <cellStyle name="Normal 3 6 2 2 2 2 10 2" xfId="14618"/>
    <cellStyle name="Normal 3 6 2 2 2 2 10 2 2" xfId="44760"/>
    <cellStyle name="Normal 3 6 2 2 2 2 10 3" xfId="44759"/>
    <cellStyle name="Normal 3 6 2 2 2 2 11" xfId="14619"/>
    <cellStyle name="Normal 3 6 2 2 2 2 11 2" xfId="44761"/>
    <cellStyle name="Normal 3 6 2 2 2 2 12" xfId="44758"/>
    <cellStyle name="Normal 3 6 2 2 2 2 2" xfId="14620"/>
    <cellStyle name="Normal 3 6 2 2 2 2 2 2" xfId="14621"/>
    <cellStyle name="Normal 3 6 2 2 2 2 2 2 2" xfId="14622"/>
    <cellStyle name="Normal 3 6 2 2 2 2 2 2 2 2" xfId="14623"/>
    <cellStyle name="Normal 3 6 2 2 2 2 2 2 2 2 2" xfId="44765"/>
    <cellStyle name="Normal 3 6 2 2 2 2 2 2 2 3" xfId="44764"/>
    <cellStyle name="Normal 3 6 2 2 2 2 2 2 3" xfId="14624"/>
    <cellStyle name="Normal 3 6 2 2 2 2 2 2 3 2" xfId="44766"/>
    <cellStyle name="Normal 3 6 2 2 2 2 2 2 4" xfId="44763"/>
    <cellStyle name="Normal 3 6 2 2 2 2 2 3" xfId="14625"/>
    <cellStyle name="Normal 3 6 2 2 2 2 2 3 2" xfId="14626"/>
    <cellStyle name="Normal 3 6 2 2 2 2 2 3 2 2" xfId="14627"/>
    <cellStyle name="Normal 3 6 2 2 2 2 2 3 2 2 2" xfId="44769"/>
    <cellStyle name="Normal 3 6 2 2 2 2 2 3 2 3" xfId="44768"/>
    <cellStyle name="Normal 3 6 2 2 2 2 2 3 3" xfId="14628"/>
    <cellStyle name="Normal 3 6 2 2 2 2 2 3 3 2" xfId="44770"/>
    <cellStyle name="Normal 3 6 2 2 2 2 2 3 4" xfId="44767"/>
    <cellStyle name="Normal 3 6 2 2 2 2 2 4" xfId="14629"/>
    <cellStyle name="Normal 3 6 2 2 2 2 2 4 2" xfId="14630"/>
    <cellStyle name="Normal 3 6 2 2 2 2 2 4 2 2" xfId="14631"/>
    <cellStyle name="Normal 3 6 2 2 2 2 2 4 2 2 2" xfId="44773"/>
    <cellStyle name="Normal 3 6 2 2 2 2 2 4 2 3" xfId="44772"/>
    <cellStyle name="Normal 3 6 2 2 2 2 2 4 3" xfId="14632"/>
    <cellStyle name="Normal 3 6 2 2 2 2 2 4 3 2" xfId="44774"/>
    <cellStyle name="Normal 3 6 2 2 2 2 2 4 4" xfId="44771"/>
    <cellStyle name="Normal 3 6 2 2 2 2 2 5" xfId="14633"/>
    <cellStyle name="Normal 3 6 2 2 2 2 2 5 2" xfId="14634"/>
    <cellStyle name="Normal 3 6 2 2 2 2 2 5 2 2" xfId="44776"/>
    <cellStyle name="Normal 3 6 2 2 2 2 2 5 3" xfId="44775"/>
    <cellStyle name="Normal 3 6 2 2 2 2 2 6" xfId="14635"/>
    <cellStyle name="Normal 3 6 2 2 2 2 2 6 2" xfId="44777"/>
    <cellStyle name="Normal 3 6 2 2 2 2 2 7" xfId="44762"/>
    <cellStyle name="Normal 3 6 2 2 2 2 3" xfId="14636"/>
    <cellStyle name="Normal 3 6 2 2 2 2 3 2" xfId="14637"/>
    <cellStyle name="Normal 3 6 2 2 2 2 3 2 2" xfId="14638"/>
    <cellStyle name="Normal 3 6 2 2 2 2 3 2 2 2" xfId="14639"/>
    <cellStyle name="Normal 3 6 2 2 2 2 3 2 2 2 2" xfId="44781"/>
    <cellStyle name="Normal 3 6 2 2 2 2 3 2 2 3" xfId="44780"/>
    <cellStyle name="Normal 3 6 2 2 2 2 3 2 3" xfId="14640"/>
    <cellStyle name="Normal 3 6 2 2 2 2 3 2 3 2" xfId="44782"/>
    <cellStyle name="Normal 3 6 2 2 2 2 3 2 4" xfId="44779"/>
    <cellStyle name="Normal 3 6 2 2 2 2 3 3" xfId="14641"/>
    <cellStyle name="Normal 3 6 2 2 2 2 3 3 2" xfId="14642"/>
    <cellStyle name="Normal 3 6 2 2 2 2 3 3 2 2" xfId="14643"/>
    <cellStyle name="Normal 3 6 2 2 2 2 3 3 2 2 2" xfId="44785"/>
    <cellStyle name="Normal 3 6 2 2 2 2 3 3 2 3" xfId="44784"/>
    <cellStyle name="Normal 3 6 2 2 2 2 3 3 3" xfId="14644"/>
    <cellStyle name="Normal 3 6 2 2 2 2 3 3 3 2" xfId="44786"/>
    <cellStyle name="Normal 3 6 2 2 2 2 3 3 4" xfId="44783"/>
    <cellStyle name="Normal 3 6 2 2 2 2 3 4" xfId="14645"/>
    <cellStyle name="Normal 3 6 2 2 2 2 3 4 2" xfId="14646"/>
    <cellStyle name="Normal 3 6 2 2 2 2 3 4 2 2" xfId="14647"/>
    <cellStyle name="Normal 3 6 2 2 2 2 3 4 2 2 2" xfId="44789"/>
    <cellStyle name="Normal 3 6 2 2 2 2 3 4 2 3" xfId="44788"/>
    <cellStyle name="Normal 3 6 2 2 2 2 3 4 3" xfId="14648"/>
    <cellStyle name="Normal 3 6 2 2 2 2 3 4 3 2" xfId="44790"/>
    <cellStyle name="Normal 3 6 2 2 2 2 3 4 4" xfId="44787"/>
    <cellStyle name="Normal 3 6 2 2 2 2 3 5" xfId="14649"/>
    <cellStyle name="Normal 3 6 2 2 2 2 3 5 2" xfId="14650"/>
    <cellStyle name="Normal 3 6 2 2 2 2 3 5 2 2" xfId="44792"/>
    <cellStyle name="Normal 3 6 2 2 2 2 3 5 3" xfId="44791"/>
    <cellStyle name="Normal 3 6 2 2 2 2 3 6" xfId="14651"/>
    <cellStyle name="Normal 3 6 2 2 2 2 3 6 2" xfId="44793"/>
    <cellStyle name="Normal 3 6 2 2 2 2 3 7" xfId="44778"/>
    <cellStyle name="Normal 3 6 2 2 2 2 4" xfId="14652"/>
    <cellStyle name="Normal 3 6 2 2 2 2 4 2" xfId="14653"/>
    <cellStyle name="Normal 3 6 2 2 2 2 4 2 2" xfId="14654"/>
    <cellStyle name="Normal 3 6 2 2 2 2 4 2 2 2" xfId="14655"/>
    <cellStyle name="Normal 3 6 2 2 2 2 4 2 2 2 2" xfId="44797"/>
    <cellStyle name="Normal 3 6 2 2 2 2 4 2 2 3" xfId="44796"/>
    <cellStyle name="Normal 3 6 2 2 2 2 4 2 3" xfId="14656"/>
    <cellStyle name="Normal 3 6 2 2 2 2 4 2 3 2" xfId="44798"/>
    <cellStyle name="Normal 3 6 2 2 2 2 4 2 4" xfId="44795"/>
    <cellStyle name="Normal 3 6 2 2 2 2 4 3" xfId="14657"/>
    <cellStyle name="Normal 3 6 2 2 2 2 4 3 2" xfId="14658"/>
    <cellStyle name="Normal 3 6 2 2 2 2 4 3 2 2" xfId="14659"/>
    <cellStyle name="Normal 3 6 2 2 2 2 4 3 2 2 2" xfId="44801"/>
    <cellStyle name="Normal 3 6 2 2 2 2 4 3 2 3" xfId="44800"/>
    <cellStyle name="Normal 3 6 2 2 2 2 4 3 3" xfId="14660"/>
    <cellStyle name="Normal 3 6 2 2 2 2 4 3 3 2" xfId="44802"/>
    <cellStyle name="Normal 3 6 2 2 2 2 4 3 4" xfId="44799"/>
    <cellStyle name="Normal 3 6 2 2 2 2 4 4" xfId="14661"/>
    <cellStyle name="Normal 3 6 2 2 2 2 4 4 2" xfId="14662"/>
    <cellStyle name="Normal 3 6 2 2 2 2 4 4 2 2" xfId="44804"/>
    <cellStyle name="Normal 3 6 2 2 2 2 4 4 3" xfId="44803"/>
    <cellStyle name="Normal 3 6 2 2 2 2 4 5" xfId="14663"/>
    <cellStyle name="Normal 3 6 2 2 2 2 4 5 2" xfId="44805"/>
    <cellStyle name="Normal 3 6 2 2 2 2 4 6" xfId="44794"/>
    <cellStyle name="Normal 3 6 2 2 2 2 5" xfId="14664"/>
    <cellStyle name="Normal 3 6 2 2 2 2 5 2" xfId="14665"/>
    <cellStyle name="Normal 3 6 2 2 2 2 5 2 2" xfId="14666"/>
    <cellStyle name="Normal 3 6 2 2 2 2 5 2 2 2" xfId="44808"/>
    <cellStyle name="Normal 3 6 2 2 2 2 5 2 3" xfId="44807"/>
    <cellStyle name="Normal 3 6 2 2 2 2 5 3" xfId="14667"/>
    <cellStyle name="Normal 3 6 2 2 2 2 5 3 2" xfId="44809"/>
    <cellStyle name="Normal 3 6 2 2 2 2 5 4" xfId="44806"/>
    <cellStyle name="Normal 3 6 2 2 2 2 6" xfId="14668"/>
    <cellStyle name="Normal 3 6 2 2 2 2 6 2" xfId="14669"/>
    <cellStyle name="Normal 3 6 2 2 2 2 6 2 2" xfId="14670"/>
    <cellStyle name="Normal 3 6 2 2 2 2 6 2 2 2" xfId="44812"/>
    <cellStyle name="Normal 3 6 2 2 2 2 6 2 3" xfId="44811"/>
    <cellStyle name="Normal 3 6 2 2 2 2 6 3" xfId="14671"/>
    <cellStyle name="Normal 3 6 2 2 2 2 6 3 2" xfId="44813"/>
    <cellStyle name="Normal 3 6 2 2 2 2 6 4" xfId="44810"/>
    <cellStyle name="Normal 3 6 2 2 2 2 7" xfId="14672"/>
    <cellStyle name="Normal 3 6 2 2 2 2 7 2" xfId="14673"/>
    <cellStyle name="Normal 3 6 2 2 2 2 7 2 2" xfId="14674"/>
    <cellStyle name="Normal 3 6 2 2 2 2 7 2 2 2" xfId="44816"/>
    <cellStyle name="Normal 3 6 2 2 2 2 7 2 3" xfId="44815"/>
    <cellStyle name="Normal 3 6 2 2 2 2 7 3" xfId="14675"/>
    <cellStyle name="Normal 3 6 2 2 2 2 7 3 2" xfId="44817"/>
    <cellStyle name="Normal 3 6 2 2 2 2 7 4" xfId="44814"/>
    <cellStyle name="Normal 3 6 2 2 2 2 8" xfId="14676"/>
    <cellStyle name="Normal 3 6 2 2 2 2 8 2" xfId="14677"/>
    <cellStyle name="Normal 3 6 2 2 2 2 8 2 2" xfId="14678"/>
    <cellStyle name="Normal 3 6 2 2 2 2 8 2 2 2" xfId="44820"/>
    <cellStyle name="Normal 3 6 2 2 2 2 8 2 3" xfId="44819"/>
    <cellStyle name="Normal 3 6 2 2 2 2 8 3" xfId="14679"/>
    <cellStyle name="Normal 3 6 2 2 2 2 8 3 2" xfId="44821"/>
    <cellStyle name="Normal 3 6 2 2 2 2 8 4" xfId="44818"/>
    <cellStyle name="Normal 3 6 2 2 2 2 9" xfId="14680"/>
    <cellStyle name="Normal 3 6 2 2 2 2 9 2" xfId="14681"/>
    <cellStyle name="Normal 3 6 2 2 2 2 9 2 2" xfId="14682"/>
    <cellStyle name="Normal 3 6 2 2 2 2 9 2 2 2" xfId="44824"/>
    <cellStyle name="Normal 3 6 2 2 2 2 9 2 3" xfId="44823"/>
    <cellStyle name="Normal 3 6 2 2 2 2 9 3" xfId="14683"/>
    <cellStyle name="Normal 3 6 2 2 2 2 9 3 2" xfId="44825"/>
    <cellStyle name="Normal 3 6 2 2 2 2 9 4" xfId="44822"/>
    <cellStyle name="Normal 3 6 2 2 2 3" xfId="14684"/>
    <cellStyle name="Normal 3 6 2 2 2 3 2" xfId="14685"/>
    <cellStyle name="Normal 3 6 2 2 2 3 2 2" xfId="14686"/>
    <cellStyle name="Normal 3 6 2 2 2 3 2 2 2" xfId="14687"/>
    <cellStyle name="Normal 3 6 2 2 2 3 2 2 2 2" xfId="44829"/>
    <cellStyle name="Normal 3 6 2 2 2 3 2 2 3" xfId="44828"/>
    <cellStyle name="Normal 3 6 2 2 2 3 2 3" xfId="14688"/>
    <cellStyle name="Normal 3 6 2 2 2 3 2 3 2" xfId="44830"/>
    <cellStyle name="Normal 3 6 2 2 2 3 2 4" xfId="44827"/>
    <cellStyle name="Normal 3 6 2 2 2 3 3" xfId="14689"/>
    <cellStyle name="Normal 3 6 2 2 2 3 3 2" xfId="14690"/>
    <cellStyle name="Normal 3 6 2 2 2 3 3 2 2" xfId="14691"/>
    <cellStyle name="Normal 3 6 2 2 2 3 3 2 2 2" xfId="44833"/>
    <cellStyle name="Normal 3 6 2 2 2 3 3 2 3" xfId="44832"/>
    <cellStyle name="Normal 3 6 2 2 2 3 3 3" xfId="14692"/>
    <cellStyle name="Normal 3 6 2 2 2 3 3 3 2" xfId="44834"/>
    <cellStyle name="Normal 3 6 2 2 2 3 3 4" xfId="44831"/>
    <cellStyle name="Normal 3 6 2 2 2 3 4" xfId="14693"/>
    <cellStyle name="Normal 3 6 2 2 2 3 4 2" xfId="14694"/>
    <cellStyle name="Normal 3 6 2 2 2 3 4 2 2" xfId="14695"/>
    <cellStyle name="Normal 3 6 2 2 2 3 4 2 2 2" xfId="44837"/>
    <cellStyle name="Normal 3 6 2 2 2 3 4 2 3" xfId="44836"/>
    <cellStyle name="Normal 3 6 2 2 2 3 4 3" xfId="14696"/>
    <cellStyle name="Normal 3 6 2 2 2 3 4 3 2" xfId="44838"/>
    <cellStyle name="Normal 3 6 2 2 2 3 4 4" xfId="44835"/>
    <cellStyle name="Normal 3 6 2 2 2 3 5" xfId="14697"/>
    <cellStyle name="Normal 3 6 2 2 2 3 5 2" xfId="14698"/>
    <cellStyle name="Normal 3 6 2 2 2 3 5 2 2" xfId="44840"/>
    <cellStyle name="Normal 3 6 2 2 2 3 5 3" xfId="44839"/>
    <cellStyle name="Normal 3 6 2 2 2 3 6" xfId="14699"/>
    <cellStyle name="Normal 3 6 2 2 2 3 6 2" xfId="44841"/>
    <cellStyle name="Normal 3 6 2 2 2 3 7" xfId="44826"/>
    <cellStyle name="Normal 3 6 2 2 2 4" xfId="14700"/>
    <cellStyle name="Normal 3 6 2 2 2 4 2" xfId="14701"/>
    <cellStyle name="Normal 3 6 2 2 2 4 2 2" xfId="14702"/>
    <cellStyle name="Normal 3 6 2 2 2 4 2 2 2" xfId="14703"/>
    <cellStyle name="Normal 3 6 2 2 2 4 2 2 2 2" xfId="44845"/>
    <cellStyle name="Normal 3 6 2 2 2 4 2 2 3" xfId="44844"/>
    <cellStyle name="Normal 3 6 2 2 2 4 2 3" xfId="14704"/>
    <cellStyle name="Normal 3 6 2 2 2 4 2 3 2" xfId="44846"/>
    <cellStyle name="Normal 3 6 2 2 2 4 2 4" xfId="44843"/>
    <cellStyle name="Normal 3 6 2 2 2 4 3" xfId="14705"/>
    <cellStyle name="Normal 3 6 2 2 2 4 3 2" xfId="14706"/>
    <cellStyle name="Normal 3 6 2 2 2 4 3 2 2" xfId="14707"/>
    <cellStyle name="Normal 3 6 2 2 2 4 3 2 2 2" xfId="44849"/>
    <cellStyle name="Normal 3 6 2 2 2 4 3 2 3" xfId="44848"/>
    <cellStyle name="Normal 3 6 2 2 2 4 3 3" xfId="14708"/>
    <cellStyle name="Normal 3 6 2 2 2 4 3 3 2" xfId="44850"/>
    <cellStyle name="Normal 3 6 2 2 2 4 3 4" xfId="44847"/>
    <cellStyle name="Normal 3 6 2 2 2 4 4" xfId="14709"/>
    <cellStyle name="Normal 3 6 2 2 2 4 4 2" xfId="14710"/>
    <cellStyle name="Normal 3 6 2 2 2 4 4 2 2" xfId="14711"/>
    <cellStyle name="Normal 3 6 2 2 2 4 4 2 2 2" xfId="44853"/>
    <cellStyle name="Normal 3 6 2 2 2 4 4 2 3" xfId="44852"/>
    <cellStyle name="Normal 3 6 2 2 2 4 4 3" xfId="14712"/>
    <cellStyle name="Normal 3 6 2 2 2 4 4 3 2" xfId="44854"/>
    <cellStyle name="Normal 3 6 2 2 2 4 4 4" xfId="44851"/>
    <cellStyle name="Normal 3 6 2 2 2 4 5" xfId="14713"/>
    <cellStyle name="Normal 3 6 2 2 2 4 5 2" xfId="14714"/>
    <cellStyle name="Normal 3 6 2 2 2 4 5 2 2" xfId="44856"/>
    <cellStyle name="Normal 3 6 2 2 2 4 5 3" xfId="44855"/>
    <cellStyle name="Normal 3 6 2 2 2 4 6" xfId="14715"/>
    <cellStyle name="Normal 3 6 2 2 2 4 6 2" xfId="44857"/>
    <cellStyle name="Normal 3 6 2 2 2 4 7" xfId="44842"/>
    <cellStyle name="Normal 3 6 2 2 2 5" xfId="14716"/>
    <cellStyle name="Normal 3 6 2 2 2 5 2" xfId="14717"/>
    <cellStyle name="Normal 3 6 2 2 2 5 2 2" xfId="14718"/>
    <cellStyle name="Normal 3 6 2 2 2 5 2 2 2" xfId="14719"/>
    <cellStyle name="Normal 3 6 2 2 2 5 2 2 2 2" xfId="44861"/>
    <cellStyle name="Normal 3 6 2 2 2 5 2 2 3" xfId="44860"/>
    <cellStyle name="Normal 3 6 2 2 2 5 2 3" xfId="14720"/>
    <cellStyle name="Normal 3 6 2 2 2 5 2 3 2" xfId="44862"/>
    <cellStyle name="Normal 3 6 2 2 2 5 2 4" xfId="44859"/>
    <cellStyle name="Normal 3 6 2 2 2 5 3" xfId="14721"/>
    <cellStyle name="Normal 3 6 2 2 2 5 3 2" xfId="14722"/>
    <cellStyle name="Normal 3 6 2 2 2 5 3 2 2" xfId="14723"/>
    <cellStyle name="Normal 3 6 2 2 2 5 3 2 2 2" xfId="44865"/>
    <cellStyle name="Normal 3 6 2 2 2 5 3 2 3" xfId="44864"/>
    <cellStyle name="Normal 3 6 2 2 2 5 3 3" xfId="14724"/>
    <cellStyle name="Normal 3 6 2 2 2 5 3 3 2" xfId="44866"/>
    <cellStyle name="Normal 3 6 2 2 2 5 3 4" xfId="44863"/>
    <cellStyle name="Normal 3 6 2 2 2 5 4" xfId="14725"/>
    <cellStyle name="Normal 3 6 2 2 2 5 4 2" xfId="14726"/>
    <cellStyle name="Normal 3 6 2 2 2 5 4 2 2" xfId="44868"/>
    <cellStyle name="Normal 3 6 2 2 2 5 4 3" xfId="44867"/>
    <cellStyle name="Normal 3 6 2 2 2 5 5" xfId="14727"/>
    <cellStyle name="Normal 3 6 2 2 2 5 5 2" xfId="44869"/>
    <cellStyle name="Normal 3 6 2 2 2 5 6" xfId="44858"/>
    <cellStyle name="Normal 3 6 2 2 2 6" xfId="14728"/>
    <cellStyle name="Normal 3 6 2 2 2 6 2" xfId="14729"/>
    <cellStyle name="Normal 3 6 2 2 2 6 2 2" xfId="14730"/>
    <cellStyle name="Normal 3 6 2 2 2 6 2 2 2" xfId="44872"/>
    <cellStyle name="Normal 3 6 2 2 2 6 2 3" xfId="44871"/>
    <cellStyle name="Normal 3 6 2 2 2 6 3" xfId="14731"/>
    <cellStyle name="Normal 3 6 2 2 2 6 3 2" xfId="44873"/>
    <cellStyle name="Normal 3 6 2 2 2 6 4" xfId="44870"/>
    <cellStyle name="Normal 3 6 2 2 2 7" xfId="14732"/>
    <cellStyle name="Normal 3 6 2 2 2 7 2" xfId="14733"/>
    <cellStyle name="Normal 3 6 2 2 2 7 2 2" xfId="14734"/>
    <cellStyle name="Normal 3 6 2 2 2 7 2 2 2" xfId="44876"/>
    <cellStyle name="Normal 3 6 2 2 2 7 2 3" xfId="44875"/>
    <cellStyle name="Normal 3 6 2 2 2 7 3" xfId="14735"/>
    <cellStyle name="Normal 3 6 2 2 2 7 3 2" xfId="44877"/>
    <cellStyle name="Normal 3 6 2 2 2 7 4" xfId="44874"/>
    <cellStyle name="Normal 3 6 2 2 2 8" xfId="14736"/>
    <cellStyle name="Normal 3 6 2 2 2 8 2" xfId="14737"/>
    <cellStyle name="Normal 3 6 2 2 2 8 2 2" xfId="14738"/>
    <cellStyle name="Normal 3 6 2 2 2 8 2 2 2" xfId="44880"/>
    <cellStyle name="Normal 3 6 2 2 2 8 2 3" xfId="44879"/>
    <cellStyle name="Normal 3 6 2 2 2 8 3" xfId="14739"/>
    <cellStyle name="Normal 3 6 2 2 2 8 3 2" xfId="44881"/>
    <cellStyle name="Normal 3 6 2 2 2 8 4" xfId="44878"/>
    <cellStyle name="Normal 3 6 2 2 2 9" xfId="14740"/>
    <cellStyle name="Normal 3 6 2 2 2 9 2" xfId="14741"/>
    <cellStyle name="Normal 3 6 2 2 2 9 2 2" xfId="14742"/>
    <cellStyle name="Normal 3 6 2 2 2 9 2 2 2" xfId="44884"/>
    <cellStyle name="Normal 3 6 2 2 2 9 2 3" xfId="44883"/>
    <cellStyle name="Normal 3 6 2 2 2 9 3" xfId="14743"/>
    <cellStyle name="Normal 3 6 2 2 2 9 3 2" xfId="44885"/>
    <cellStyle name="Normal 3 6 2 2 2 9 4" xfId="44882"/>
    <cellStyle name="Normal 3 6 2 2 3" xfId="14744"/>
    <cellStyle name="Normal 3 6 2 2 3 10" xfId="14745"/>
    <cellStyle name="Normal 3 6 2 2 3 10 2" xfId="14746"/>
    <cellStyle name="Normal 3 6 2 2 3 10 2 2" xfId="44888"/>
    <cellStyle name="Normal 3 6 2 2 3 10 3" xfId="44887"/>
    <cellStyle name="Normal 3 6 2 2 3 11" xfId="14747"/>
    <cellStyle name="Normal 3 6 2 2 3 11 2" xfId="44889"/>
    <cellStyle name="Normal 3 6 2 2 3 12" xfId="44886"/>
    <cellStyle name="Normal 3 6 2 2 3 2" xfId="14748"/>
    <cellStyle name="Normal 3 6 2 2 3 2 2" xfId="14749"/>
    <cellStyle name="Normal 3 6 2 2 3 2 2 2" xfId="14750"/>
    <cellStyle name="Normal 3 6 2 2 3 2 2 2 2" xfId="14751"/>
    <cellStyle name="Normal 3 6 2 2 3 2 2 2 2 2" xfId="44893"/>
    <cellStyle name="Normal 3 6 2 2 3 2 2 2 3" xfId="44892"/>
    <cellStyle name="Normal 3 6 2 2 3 2 2 3" xfId="14752"/>
    <cellStyle name="Normal 3 6 2 2 3 2 2 3 2" xfId="44894"/>
    <cellStyle name="Normal 3 6 2 2 3 2 2 4" xfId="44891"/>
    <cellStyle name="Normal 3 6 2 2 3 2 3" xfId="14753"/>
    <cellStyle name="Normal 3 6 2 2 3 2 3 2" xfId="14754"/>
    <cellStyle name="Normal 3 6 2 2 3 2 3 2 2" xfId="14755"/>
    <cellStyle name="Normal 3 6 2 2 3 2 3 2 2 2" xfId="44897"/>
    <cellStyle name="Normal 3 6 2 2 3 2 3 2 3" xfId="44896"/>
    <cellStyle name="Normal 3 6 2 2 3 2 3 3" xfId="14756"/>
    <cellStyle name="Normal 3 6 2 2 3 2 3 3 2" xfId="44898"/>
    <cellStyle name="Normal 3 6 2 2 3 2 3 4" xfId="44895"/>
    <cellStyle name="Normal 3 6 2 2 3 2 4" xfId="14757"/>
    <cellStyle name="Normal 3 6 2 2 3 2 4 2" xfId="14758"/>
    <cellStyle name="Normal 3 6 2 2 3 2 4 2 2" xfId="14759"/>
    <cellStyle name="Normal 3 6 2 2 3 2 4 2 2 2" xfId="44901"/>
    <cellStyle name="Normal 3 6 2 2 3 2 4 2 3" xfId="44900"/>
    <cellStyle name="Normal 3 6 2 2 3 2 4 3" xfId="14760"/>
    <cellStyle name="Normal 3 6 2 2 3 2 4 3 2" xfId="44902"/>
    <cellStyle name="Normal 3 6 2 2 3 2 4 4" xfId="44899"/>
    <cellStyle name="Normal 3 6 2 2 3 2 5" xfId="14761"/>
    <cellStyle name="Normal 3 6 2 2 3 2 5 2" xfId="14762"/>
    <cellStyle name="Normal 3 6 2 2 3 2 5 2 2" xfId="44904"/>
    <cellStyle name="Normal 3 6 2 2 3 2 5 3" xfId="44903"/>
    <cellStyle name="Normal 3 6 2 2 3 2 6" xfId="14763"/>
    <cellStyle name="Normal 3 6 2 2 3 2 6 2" xfId="44905"/>
    <cellStyle name="Normal 3 6 2 2 3 2 7" xfId="44890"/>
    <cellStyle name="Normal 3 6 2 2 3 3" xfId="14764"/>
    <cellStyle name="Normal 3 6 2 2 3 3 2" xfId="14765"/>
    <cellStyle name="Normal 3 6 2 2 3 3 2 2" xfId="14766"/>
    <cellStyle name="Normal 3 6 2 2 3 3 2 2 2" xfId="14767"/>
    <cellStyle name="Normal 3 6 2 2 3 3 2 2 2 2" xfId="44909"/>
    <cellStyle name="Normal 3 6 2 2 3 3 2 2 3" xfId="44908"/>
    <cellStyle name="Normal 3 6 2 2 3 3 2 3" xfId="14768"/>
    <cellStyle name="Normal 3 6 2 2 3 3 2 3 2" xfId="44910"/>
    <cellStyle name="Normal 3 6 2 2 3 3 2 4" xfId="44907"/>
    <cellStyle name="Normal 3 6 2 2 3 3 3" xfId="14769"/>
    <cellStyle name="Normal 3 6 2 2 3 3 3 2" xfId="14770"/>
    <cellStyle name="Normal 3 6 2 2 3 3 3 2 2" xfId="14771"/>
    <cellStyle name="Normal 3 6 2 2 3 3 3 2 2 2" xfId="44913"/>
    <cellStyle name="Normal 3 6 2 2 3 3 3 2 3" xfId="44912"/>
    <cellStyle name="Normal 3 6 2 2 3 3 3 3" xfId="14772"/>
    <cellStyle name="Normal 3 6 2 2 3 3 3 3 2" xfId="44914"/>
    <cellStyle name="Normal 3 6 2 2 3 3 3 4" xfId="44911"/>
    <cellStyle name="Normal 3 6 2 2 3 3 4" xfId="14773"/>
    <cellStyle name="Normal 3 6 2 2 3 3 4 2" xfId="14774"/>
    <cellStyle name="Normal 3 6 2 2 3 3 4 2 2" xfId="14775"/>
    <cellStyle name="Normal 3 6 2 2 3 3 4 2 2 2" xfId="44917"/>
    <cellStyle name="Normal 3 6 2 2 3 3 4 2 3" xfId="44916"/>
    <cellStyle name="Normal 3 6 2 2 3 3 4 3" xfId="14776"/>
    <cellStyle name="Normal 3 6 2 2 3 3 4 3 2" xfId="44918"/>
    <cellStyle name="Normal 3 6 2 2 3 3 4 4" xfId="44915"/>
    <cellStyle name="Normal 3 6 2 2 3 3 5" xfId="14777"/>
    <cellStyle name="Normal 3 6 2 2 3 3 5 2" xfId="14778"/>
    <cellStyle name="Normal 3 6 2 2 3 3 5 2 2" xfId="44920"/>
    <cellStyle name="Normal 3 6 2 2 3 3 5 3" xfId="44919"/>
    <cellStyle name="Normal 3 6 2 2 3 3 6" xfId="14779"/>
    <cellStyle name="Normal 3 6 2 2 3 3 6 2" xfId="44921"/>
    <cellStyle name="Normal 3 6 2 2 3 3 7" xfId="44906"/>
    <cellStyle name="Normal 3 6 2 2 3 4" xfId="14780"/>
    <cellStyle name="Normal 3 6 2 2 3 4 2" xfId="14781"/>
    <cellStyle name="Normal 3 6 2 2 3 4 2 2" xfId="14782"/>
    <cellStyle name="Normal 3 6 2 2 3 4 2 2 2" xfId="14783"/>
    <cellStyle name="Normal 3 6 2 2 3 4 2 2 2 2" xfId="44925"/>
    <cellStyle name="Normal 3 6 2 2 3 4 2 2 3" xfId="44924"/>
    <cellStyle name="Normal 3 6 2 2 3 4 2 3" xfId="14784"/>
    <cellStyle name="Normal 3 6 2 2 3 4 2 3 2" xfId="44926"/>
    <cellStyle name="Normal 3 6 2 2 3 4 2 4" xfId="44923"/>
    <cellStyle name="Normal 3 6 2 2 3 4 3" xfId="14785"/>
    <cellStyle name="Normal 3 6 2 2 3 4 3 2" xfId="14786"/>
    <cellStyle name="Normal 3 6 2 2 3 4 3 2 2" xfId="14787"/>
    <cellStyle name="Normal 3 6 2 2 3 4 3 2 2 2" xfId="44929"/>
    <cellStyle name="Normal 3 6 2 2 3 4 3 2 3" xfId="44928"/>
    <cellStyle name="Normal 3 6 2 2 3 4 3 3" xfId="14788"/>
    <cellStyle name="Normal 3 6 2 2 3 4 3 3 2" xfId="44930"/>
    <cellStyle name="Normal 3 6 2 2 3 4 3 4" xfId="44927"/>
    <cellStyle name="Normal 3 6 2 2 3 4 4" xfId="14789"/>
    <cellStyle name="Normal 3 6 2 2 3 4 4 2" xfId="14790"/>
    <cellStyle name="Normal 3 6 2 2 3 4 4 2 2" xfId="44932"/>
    <cellStyle name="Normal 3 6 2 2 3 4 4 3" xfId="44931"/>
    <cellStyle name="Normal 3 6 2 2 3 4 5" xfId="14791"/>
    <cellStyle name="Normal 3 6 2 2 3 4 5 2" xfId="44933"/>
    <cellStyle name="Normal 3 6 2 2 3 4 6" xfId="44922"/>
    <cellStyle name="Normal 3 6 2 2 3 5" xfId="14792"/>
    <cellStyle name="Normal 3 6 2 2 3 5 2" xfId="14793"/>
    <cellStyle name="Normal 3 6 2 2 3 5 2 2" xfId="14794"/>
    <cellStyle name="Normal 3 6 2 2 3 5 2 2 2" xfId="44936"/>
    <cellStyle name="Normal 3 6 2 2 3 5 2 3" xfId="44935"/>
    <cellStyle name="Normal 3 6 2 2 3 5 3" xfId="14795"/>
    <cellStyle name="Normal 3 6 2 2 3 5 3 2" xfId="44937"/>
    <cellStyle name="Normal 3 6 2 2 3 5 4" xfId="44934"/>
    <cellStyle name="Normal 3 6 2 2 3 6" xfId="14796"/>
    <cellStyle name="Normal 3 6 2 2 3 6 2" xfId="14797"/>
    <cellStyle name="Normal 3 6 2 2 3 6 2 2" xfId="14798"/>
    <cellStyle name="Normal 3 6 2 2 3 6 2 2 2" xfId="44940"/>
    <cellStyle name="Normal 3 6 2 2 3 6 2 3" xfId="44939"/>
    <cellStyle name="Normal 3 6 2 2 3 6 3" xfId="14799"/>
    <cellStyle name="Normal 3 6 2 2 3 6 3 2" xfId="44941"/>
    <cellStyle name="Normal 3 6 2 2 3 6 4" xfId="44938"/>
    <cellStyle name="Normal 3 6 2 2 3 7" xfId="14800"/>
    <cellStyle name="Normal 3 6 2 2 3 7 2" xfId="14801"/>
    <cellStyle name="Normal 3 6 2 2 3 7 2 2" xfId="14802"/>
    <cellStyle name="Normal 3 6 2 2 3 7 2 2 2" xfId="44944"/>
    <cellStyle name="Normal 3 6 2 2 3 7 2 3" xfId="44943"/>
    <cellStyle name="Normal 3 6 2 2 3 7 3" xfId="14803"/>
    <cellStyle name="Normal 3 6 2 2 3 7 3 2" xfId="44945"/>
    <cellStyle name="Normal 3 6 2 2 3 7 4" xfId="44942"/>
    <cellStyle name="Normal 3 6 2 2 3 8" xfId="14804"/>
    <cellStyle name="Normal 3 6 2 2 3 8 2" xfId="14805"/>
    <cellStyle name="Normal 3 6 2 2 3 8 2 2" xfId="14806"/>
    <cellStyle name="Normal 3 6 2 2 3 8 2 2 2" xfId="44948"/>
    <cellStyle name="Normal 3 6 2 2 3 8 2 3" xfId="44947"/>
    <cellStyle name="Normal 3 6 2 2 3 8 3" xfId="14807"/>
    <cellStyle name="Normal 3 6 2 2 3 8 3 2" xfId="44949"/>
    <cellStyle name="Normal 3 6 2 2 3 8 4" xfId="44946"/>
    <cellStyle name="Normal 3 6 2 2 3 9" xfId="14808"/>
    <cellStyle name="Normal 3 6 2 2 3 9 2" xfId="14809"/>
    <cellStyle name="Normal 3 6 2 2 3 9 2 2" xfId="14810"/>
    <cellStyle name="Normal 3 6 2 2 3 9 2 2 2" xfId="44952"/>
    <cellStyle name="Normal 3 6 2 2 3 9 2 3" xfId="44951"/>
    <cellStyle name="Normal 3 6 2 2 3 9 3" xfId="14811"/>
    <cellStyle name="Normal 3 6 2 2 3 9 3 2" xfId="44953"/>
    <cellStyle name="Normal 3 6 2 2 3 9 4" xfId="44950"/>
    <cellStyle name="Normal 3 6 2 2 4" xfId="14812"/>
    <cellStyle name="Normal 3 6 2 2 4 2" xfId="14813"/>
    <cellStyle name="Normal 3 6 2 2 4 2 2" xfId="14814"/>
    <cellStyle name="Normal 3 6 2 2 4 2 2 2" xfId="14815"/>
    <cellStyle name="Normal 3 6 2 2 4 2 2 2 2" xfId="44957"/>
    <cellStyle name="Normal 3 6 2 2 4 2 2 3" xfId="44956"/>
    <cellStyle name="Normal 3 6 2 2 4 2 3" xfId="14816"/>
    <cellStyle name="Normal 3 6 2 2 4 2 3 2" xfId="44958"/>
    <cellStyle name="Normal 3 6 2 2 4 2 4" xfId="44955"/>
    <cellStyle name="Normal 3 6 2 2 4 3" xfId="14817"/>
    <cellStyle name="Normal 3 6 2 2 4 3 2" xfId="14818"/>
    <cellStyle name="Normal 3 6 2 2 4 3 2 2" xfId="14819"/>
    <cellStyle name="Normal 3 6 2 2 4 3 2 2 2" xfId="44961"/>
    <cellStyle name="Normal 3 6 2 2 4 3 2 3" xfId="44960"/>
    <cellStyle name="Normal 3 6 2 2 4 3 3" xfId="14820"/>
    <cellStyle name="Normal 3 6 2 2 4 3 3 2" xfId="44962"/>
    <cellStyle name="Normal 3 6 2 2 4 3 4" xfId="44959"/>
    <cellStyle name="Normal 3 6 2 2 4 4" xfId="14821"/>
    <cellStyle name="Normal 3 6 2 2 4 4 2" xfId="14822"/>
    <cellStyle name="Normal 3 6 2 2 4 4 2 2" xfId="14823"/>
    <cellStyle name="Normal 3 6 2 2 4 4 2 2 2" xfId="44965"/>
    <cellStyle name="Normal 3 6 2 2 4 4 2 3" xfId="44964"/>
    <cellStyle name="Normal 3 6 2 2 4 4 3" xfId="14824"/>
    <cellStyle name="Normal 3 6 2 2 4 4 3 2" xfId="44966"/>
    <cellStyle name="Normal 3 6 2 2 4 4 4" xfId="44963"/>
    <cellStyle name="Normal 3 6 2 2 4 5" xfId="14825"/>
    <cellStyle name="Normal 3 6 2 2 4 5 2" xfId="14826"/>
    <cellStyle name="Normal 3 6 2 2 4 5 2 2" xfId="44968"/>
    <cellStyle name="Normal 3 6 2 2 4 5 3" xfId="44967"/>
    <cellStyle name="Normal 3 6 2 2 4 6" xfId="14827"/>
    <cellStyle name="Normal 3 6 2 2 4 6 2" xfId="44969"/>
    <cellStyle name="Normal 3 6 2 2 4 7" xfId="44954"/>
    <cellStyle name="Normal 3 6 2 2 5" xfId="14828"/>
    <cellStyle name="Normal 3 6 2 2 5 2" xfId="14829"/>
    <cellStyle name="Normal 3 6 2 2 5 2 2" xfId="14830"/>
    <cellStyle name="Normal 3 6 2 2 5 2 2 2" xfId="14831"/>
    <cellStyle name="Normal 3 6 2 2 5 2 2 2 2" xfId="44973"/>
    <cellStyle name="Normal 3 6 2 2 5 2 2 3" xfId="44972"/>
    <cellStyle name="Normal 3 6 2 2 5 2 3" xfId="14832"/>
    <cellStyle name="Normal 3 6 2 2 5 2 3 2" xfId="44974"/>
    <cellStyle name="Normal 3 6 2 2 5 2 4" xfId="44971"/>
    <cellStyle name="Normal 3 6 2 2 5 3" xfId="14833"/>
    <cellStyle name="Normal 3 6 2 2 5 3 2" xfId="14834"/>
    <cellStyle name="Normal 3 6 2 2 5 3 2 2" xfId="14835"/>
    <cellStyle name="Normal 3 6 2 2 5 3 2 2 2" xfId="44977"/>
    <cellStyle name="Normal 3 6 2 2 5 3 2 3" xfId="44976"/>
    <cellStyle name="Normal 3 6 2 2 5 3 3" xfId="14836"/>
    <cellStyle name="Normal 3 6 2 2 5 3 3 2" xfId="44978"/>
    <cellStyle name="Normal 3 6 2 2 5 3 4" xfId="44975"/>
    <cellStyle name="Normal 3 6 2 2 5 4" xfId="14837"/>
    <cellStyle name="Normal 3 6 2 2 5 4 2" xfId="14838"/>
    <cellStyle name="Normal 3 6 2 2 5 4 2 2" xfId="14839"/>
    <cellStyle name="Normal 3 6 2 2 5 4 2 2 2" xfId="44981"/>
    <cellStyle name="Normal 3 6 2 2 5 4 2 3" xfId="44980"/>
    <cellStyle name="Normal 3 6 2 2 5 4 3" xfId="14840"/>
    <cellStyle name="Normal 3 6 2 2 5 4 3 2" xfId="44982"/>
    <cellStyle name="Normal 3 6 2 2 5 4 4" xfId="44979"/>
    <cellStyle name="Normal 3 6 2 2 5 5" xfId="14841"/>
    <cellStyle name="Normal 3 6 2 2 5 5 2" xfId="14842"/>
    <cellStyle name="Normal 3 6 2 2 5 5 2 2" xfId="44984"/>
    <cellStyle name="Normal 3 6 2 2 5 5 3" xfId="44983"/>
    <cellStyle name="Normal 3 6 2 2 5 6" xfId="14843"/>
    <cellStyle name="Normal 3 6 2 2 5 6 2" xfId="44985"/>
    <cellStyle name="Normal 3 6 2 2 5 7" xfId="44970"/>
    <cellStyle name="Normal 3 6 2 2 6" xfId="14844"/>
    <cellStyle name="Normal 3 6 2 2 6 2" xfId="14845"/>
    <cellStyle name="Normal 3 6 2 2 6 2 2" xfId="14846"/>
    <cellStyle name="Normal 3 6 2 2 6 2 2 2" xfId="14847"/>
    <cellStyle name="Normal 3 6 2 2 6 2 2 2 2" xfId="44989"/>
    <cellStyle name="Normal 3 6 2 2 6 2 2 3" xfId="44988"/>
    <cellStyle name="Normal 3 6 2 2 6 2 3" xfId="14848"/>
    <cellStyle name="Normal 3 6 2 2 6 2 3 2" xfId="44990"/>
    <cellStyle name="Normal 3 6 2 2 6 2 4" xfId="44987"/>
    <cellStyle name="Normal 3 6 2 2 6 3" xfId="14849"/>
    <cellStyle name="Normal 3 6 2 2 6 3 2" xfId="14850"/>
    <cellStyle name="Normal 3 6 2 2 6 3 2 2" xfId="14851"/>
    <cellStyle name="Normal 3 6 2 2 6 3 2 2 2" xfId="44993"/>
    <cellStyle name="Normal 3 6 2 2 6 3 2 3" xfId="44992"/>
    <cellStyle name="Normal 3 6 2 2 6 3 3" xfId="14852"/>
    <cellStyle name="Normal 3 6 2 2 6 3 3 2" xfId="44994"/>
    <cellStyle name="Normal 3 6 2 2 6 3 4" xfId="44991"/>
    <cellStyle name="Normal 3 6 2 2 6 4" xfId="14853"/>
    <cellStyle name="Normal 3 6 2 2 6 4 2" xfId="14854"/>
    <cellStyle name="Normal 3 6 2 2 6 4 2 2" xfId="44996"/>
    <cellStyle name="Normal 3 6 2 2 6 4 3" xfId="44995"/>
    <cellStyle name="Normal 3 6 2 2 6 5" xfId="14855"/>
    <cellStyle name="Normal 3 6 2 2 6 5 2" xfId="44997"/>
    <cellStyle name="Normal 3 6 2 2 6 6" xfId="44986"/>
    <cellStyle name="Normal 3 6 2 2 7" xfId="14856"/>
    <cellStyle name="Normal 3 6 2 2 7 2" xfId="14857"/>
    <cellStyle name="Normal 3 6 2 2 7 2 2" xfId="14858"/>
    <cellStyle name="Normal 3 6 2 2 7 2 2 2" xfId="45000"/>
    <cellStyle name="Normal 3 6 2 2 7 2 3" xfId="44999"/>
    <cellStyle name="Normal 3 6 2 2 7 3" xfId="14859"/>
    <cellStyle name="Normal 3 6 2 2 7 3 2" xfId="45001"/>
    <cellStyle name="Normal 3 6 2 2 7 4" xfId="44998"/>
    <cellStyle name="Normal 3 6 2 2 8" xfId="14860"/>
    <cellStyle name="Normal 3 6 2 2 8 2" xfId="14861"/>
    <cellStyle name="Normal 3 6 2 2 8 2 2" xfId="14862"/>
    <cellStyle name="Normal 3 6 2 2 8 2 2 2" xfId="45004"/>
    <cellStyle name="Normal 3 6 2 2 8 2 3" xfId="45003"/>
    <cellStyle name="Normal 3 6 2 2 8 3" xfId="14863"/>
    <cellStyle name="Normal 3 6 2 2 8 3 2" xfId="45005"/>
    <cellStyle name="Normal 3 6 2 2 8 4" xfId="45002"/>
    <cellStyle name="Normal 3 6 2 2 9" xfId="14864"/>
    <cellStyle name="Normal 3 6 2 2 9 2" xfId="14865"/>
    <cellStyle name="Normal 3 6 2 2 9 2 2" xfId="14866"/>
    <cellStyle name="Normal 3 6 2 2 9 2 2 2" xfId="45008"/>
    <cellStyle name="Normal 3 6 2 2 9 2 3" xfId="45007"/>
    <cellStyle name="Normal 3 6 2 2 9 3" xfId="14867"/>
    <cellStyle name="Normal 3 6 2 2 9 3 2" xfId="45009"/>
    <cellStyle name="Normal 3 6 2 2 9 4" xfId="45006"/>
    <cellStyle name="Normal 3 6 2 3" xfId="14868"/>
    <cellStyle name="Normal 3 6 2 3 10" xfId="14869"/>
    <cellStyle name="Normal 3 6 2 3 10 2" xfId="14870"/>
    <cellStyle name="Normal 3 6 2 3 10 2 2" xfId="14871"/>
    <cellStyle name="Normal 3 6 2 3 10 2 2 2" xfId="45013"/>
    <cellStyle name="Normal 3 6 2 3 10 2 3" xfId="45012"/>
    <cellStyle name="Normal 3 6 2 3 10 3" xfId="14872"/>
    <cellStyle name="Normal 3 6 2 3 10 3 2" xfId="45014"/>
    <cellStyle name="Normal 3 6 2 3 10 4" xfId="45011"/>
    <cellStyle name="Normal 3 6 2 3 11" xfId="14873"/>
    <cellStyle name="Normal 3 6 2 3 11 2" xfId="14874"/>
    <cellStyle name="Normal 3 6 2 3 11 2 2" xfId="45016"/>
    <cellStyle name="Normal 3 6 2 3 11 3" xfId="45015"/>
    <cellStyle name="Normal 3 6 2 3 12" xfId="14875"/>
    <cellStyle name="Normal 3 6 2 3 12 2" xfId="45017"/>
    <cellStyle name="Normal 3 6 2 3 13" xfId="14876"/>
    <cellStyle name="Normal 3 6 2 3 13 2" xfId="45018"/>
    <cellStyle name="Normal 3 6 2 3 14" xfId="45010"/>
    <cellStyle name="Normal 3 6 2 3 2" xfId="14877"/>
    <cellStyle name="Normal 3 6 2 3 2 10" xfId="14878"/>
    <cellStyle name="Normal 3 6 2 3 2 10 2" xfId="14879"/>
    <cellStyle name="Normal 3 6 2 3 2 10 2 2" xfId="45021"/>
    <cellStyle name="Normal 3 6 2 3 2 10 3" xfId="45020"/>
    <cellStyle name="Normal 3 6 2 3 2 11" xfId="14880"/>
    <cellStyle name="Normal 3 6 2 3 2 11 2" xfId="45022"/>
    <cellStyle name="Normal 3 6 2 3 2 12" xfId="45019"/>
    <cellStyle name="Normal 3 6 2 3 2 2" xfId="14881"/>
    <cellStyle name="Normal 3 6 2 3 2 2 2" xfId="14882"/>
    <cellStyle name="Normal 3 6 2 3 2 2 2 2" xfId="14883"/>
    <cellStyle name="Normal 3 6 2 3 2 2 2 2 2" xfId="14884"/>
    <cellStyle name="Normal 3 6 2 3 2 2 2 2 2 2" xfId="45026"/>
    <cellStyle name="Normal 3 6 2 3 2 2 2 2 3" xfId="45025"/>
    <cellStyle name="Normal 3 6 2 3 2 2 2 3" xfId="14885"/>
    <cellStyle name="Normal 3 6 2 3 2 2 2 3 2" xfId="45027"/>
    <cellStyle name="Normal 3 6 2 3 2 2 2 4" xfId="45024"/>
    <cellStyle name="Normal 3 6 2 3 2 2 3" xfId="14886"/>
    <cellStyle name="Normal 3 6 2 3 2 2 3 2" xfId="14887"/>
    <cellStyle name="Normal 3 6 2 3 2 2 3 2 2" xfId="14888"/>
    <cellStyle name="Normal 3 6 2 3 2 2 3 2 2 2" xfId="45030"/>
    <cellStyle name="Normal 3 6 2 3 2 2 3 2 3" xfId="45029"/>
    <cellStyle name="Normal 3 6 2 3 2 2 3 3" xfId="14889"/>
    <cellStyle name="Normal 3 6 2 3 2 2 3 3 2" xfId="45031"/>
    <cellStyle name="Normal 3 6 2 3 2 2 3 4" xfId="45028"/>
    <cellStyle name="Normal 3 6 2 3 2 2 4" xfId="14890"/>
    <cellStyle name="Normal 3 6 2 3 2 2 4 2" xfId="14891"/>
    <cellStyle name="Normal 3 6 2 3 2 2 4 2 2" xfId="14892"/>
    <cellStyle name="Normal 3 6 2 3 2 2 4 2 2 2" xfId="45034"/>
    <cellStyle name="Normal 3 6 2 3 2 2 4 2 3" xfId="45033"/>
    <cellStyle name="Normal 3 6 2 3 2 2 4 3" xfId="14893"/>
    <cellStyle name="Normal 3 6 2 3 2 2 4 3 2" xfId="45035"/>
    <cellStyle name="Normal 3 6 2 3 2 2 4 4" xfId="45032"/>
    <cellStyle name="Normal 3 6 2 3 2 2 5" xfId="14894"/>
    <cellStyle name="Normal 3 6 2 3 2 2 5 2" xfId="14895"/>
    <cellStyle name="Normal 3 6 2 3 2 2 5 2 2" xfId="45037"/>
    <cellStyle name="Normal 3 6 2 3 2 2 5 3" xfId="45036"/>
    <cellStyle name="Normal 3 6 2 3 2 2 6" xfId="14896"/>
    <cellStyle name="Normal 3 6 2 3 2 2 6 2" xfId="45038"/>
    <cellStyle name="Normal 3 6 2 3 2 2 7" xfId="45023"/>
    <cellStyle name="Normal 3 6 2 3 2 3" xfId="14897"/>
    <cellStyle name="Normal 3 6 2 3 2 3 2" xfId="14898"/>
    <cellStyle name="Normal 3 6 2 3 2 3 2 2" xfId="14899"/>
    <cellStyle name="Normal 3 6 2 3 2 3 2 2 2" xfId="14900"/>
    <cellStyle name="Normal 3 6 2 3 2 3 2 2 2 2" xfId="45042"/>
    <cellStyle name="Normal 3 6 2 3 2 3 2 2 3" xfId="45041"/>
    <cellStyle name="Normal 3 6 2 3 2 3 2 3" xfId="14901"/>
    <cellStyle name="Normal 3 6 2 3 2 3 2 3 2" xfId="45043"/>
    <cellStyle name="Normal 3 6 2 3 2 3 2 4" xfId="45040"/>
    <cellStyle name="Normal 3 6 2 3 2 3 3" xfId="14902"/>
    <cellStyle name="Normal 3 6 2 3 2 3 3 2" xfId="14903"/>
    <cellStyle name="Normal 3 6 2 3 2 3 3 2 2" xfId="14904"/>
    <cellStyle name="Normal 3 6 2 3 2 3 3 2 2 2" xfId="45046"/>
    <cellStyle name="Normal 3 6 2 3 2 3 3 2 3" xfId="45045"/>
    <cellStyle name="Normal 3 6 2 3 2 3 3 3" xfId="14905"/>
    <cellStyle name="Normal 3 6 2 3 2 3 3 3 2" xfId="45047"/>
    <cellStyle name="Normal 3 6 2 3 2 3 3 4" xfId="45044"/>
    <cellStyle name="Normal 3 6 2 3 2 3 4" xfId="14906"/>
    <cellStyle name="Normal 3 6 2 3 2 3 4 2" xfId="14907"/>
    <cellStyle name="Normal 3 6 2 3 2 3 4 2 2" xfId="14908"/>
    <cellStyle name="Normal 3 6 2 3 2 3 4 2 2 2" xfId="45050"/>
    <cellStyle name="Normal 3 6 2 3 2 3 4 2 3" xfId="45049"/>
    <cellStyle name="Normal 3 6 2 3 2 3 4 3" xfId="14909"/>
    <cellStyle name="Normal 3 6 2 3 2 3 4 3 2" xfId="45051"/>
    <cellStyle name="Normal 3 6 2 3 2 3 4 4" xfId="45048"/>
    <cellStyle name="Normal 3 6 2 3 2 3 5" xfId="14910"/>
    <cellStyle name="Normal 3 6 2 3 2 3 5 2" xfId="14911"/>
    <cellStyle name="Normal 3 6 2 3 2 3 5 2 2" xfId="45053"/>
    <cellStyle name="Normal 3 6 2 3 2 3 5 3" xfId="45052"/>
    <cellStyle name="Normal 3 6 2 3 2 3 6" xfId="14912"/>
    <cellStyle name="Normal 3 6 2 3 2 3 6 2" xfId="45054"/>
    <cellStyle name="Normal 3 6 2 3 2 3 7" xfId="45039"/>
    <cellStyle name="Normal 3 6 2 3 2 4" xfId="14913"/>
    <cellStyle name="Normal 3 6 2 3 2 4 2" xfId="14914"/>
    <cellStyle name="Normal 3 6 2 3 2 4 2 2" xfId="14915"/>
    <cellStyle name="Normal 3 6 2 3 2 4 2 2 2" xfId="14916"/>
    <cellStyle name="Normal 3 6 2 3 2 4 2 2 2 2" xfId="45058"/>
    <cellStyle name="Normal 3 6 2 3 2 4 2 2 3" xfId="45057"/>
    <cellStyle name="Normal 3 6 2 3 2 4 2 3" xfId="14917"/>
    <cellStyle name="Normal 3 6 2 3 2 4 2 3 2" xfId="45059"/>
    <cellStyle name="Normal 3 6 2 3 2 4 2 4" xfId="45056"/>
    <cellStyle name="Normal 3 6 2 3 2 4 3" xfId="14918"/>
    <cellStyle name="Normal 3 6 2 3 2 4 3 2" xfId="14919"/>
    <cellStyle name="Normal 3 6 2 3 2 4 3 2 2" xfId="14920"/>
    <cellStyle name="Normal 3 6 2 3 2 4 3 2 2 2" xfId="45062"/>
    <cellStyle name="Normal 3 6 2 3 2 4 3 2 3" xfId="45061"/>
    <cellStyle name="Normal 3 6 2 3 2 4 3 3" xfId="14921"/>
    <cellStyle name="Normal 3 6 2 3 2 4 3 3 2" xfId="45063"/>
    <cellStyle name="Normal 3 6 2 3 2 4 3 4" xfId="45060"/>
    <cellStyle name="Normal 3 6 2 3 2 4 4" xfId="14922"/>
    <cellStyle name="Normal 3 6 2 3 2 4 4 2" xfId="14923"/>
    <cellStyle name="Normal 3 6 2 3 2 4 4 2 2" xfId="45065"/>
    <cellStyle name="Normal 3 6 2 3 2 4 4 3" xfId="45064"/>
    <cellStyle name="Normal 3 6 2 3 2 4 5" xfId="14924"/>
    <cellStyle name="Normal 3 6 2 3 2 4 5 2" xfId="45066"/>
    <cellStyle name="Normal 3 6 2 3 2 4 6" xfId="45055"/>
    <cellStyle name="Normal 3 6 2 3 2 5" xfId="14925"/>
    <cellStyle name="Normal 3 6 2 3 2 5 2" xfId="14926"/>
    <cellStyle name="Normal 3 6 2 3 2 5 2 2" xfId="14927"/>
    <cellStyle name="Normal 3 6 2 3 2 5 2 2 2" xfId="45069"/>
    <cellStyle name="Normal 3 6 2 3 2 5 2 3" xfId="45068"/>
    <cellStyle name="Normal 3 6 2 3 2 5 3" xfId="14928"/>
    <cellStyle name="Normal 3 6 2 3 2 5 3 2" xfId="45070"/>
    <cellStyle name="Normal 3 6 2 3 2 5 4" xfId="45067"/>
    <cellStyle name="Normal 3 6 2 3 2 6" xfId="14929"/>
    <cellStyle name="Normal 3 6 2 3 2 6 2" xfId="14930"/>
    <cellStyle name="Normal 3 6 2 3 2 6 2 2" xfId="14931"/>
    <cellStyle name="Normal 3 6 2 3 2 6 2 2 2" xfId="45073"/>
    <cellStyle name="Normal 3 6 2 3 2 6 2 3" xfId="45072"/>
    <cellStyle name="Normal 3 6 2 3 2 6 3" xfId="14932"/>
    <cellStyle name="Normal 3 6 2 3 2 6 3 2" xfId="45074"/>
    <cellStyle name="Normal 3 6 2 3 2 6 4" xfId="45071"/>
    <cellStyle name="Normal 3 6 2 3 2 7" xfId="14933"/>
    <cellStyle name="Normal 3 6 2 3 2 7 2" xfId="14934"/>
    <cellStyle name="Normal 3 6 2 3 2 7 2 2" xfId="14935"/>
    <cellStyle name="Normal 3 6 2 3 2 7 2 2 2" xfId="45077"/>
    <cellStyle name="Normal 3 6 2 3 2 7 2 3" xfId="45076"/>
    <cellStyle name="Normal 3 6 2 3 2 7 3" xfId="14936"/>
    <cellStyle name="Normal 3 6 2 3 2 7 3 2" xfId="45078"/>
    <cellStyle name="Normal 3 6 2 3 2 7 4" xfId="45075"/>
    <cellStyle name="Normal 3 6 2 3 2 8" xfId="14937"/>
    <cellStyle name="Normal 3 6 2 3 2 8 2" xfId="14938"/>
    <cellStyle name="Normal 3 6 2 3 2 8 2 2" xfId="14939"/>
    <cellStyle name="Normal 3 6 2 3 2 8 2 2 2" xfId="45081"/>
    <cellStyle name="Normal 3 6 2 3 2 8 2 3" xfId="45080"/>
    <cellStyle name="Normal 3 6 2 3 2 8 3" xfId="14940"/>
    <cellStyle name="Normal 3 6 2 3 2 8 3 2" xfId="45082"/>
    <cellStyle name="Normal 3 6 2 3 2 8 4" xfId="45079"/>
    <cellStyle name="Normal 3 6 2 3 2 9" xfId="14941"/>
    <cellStyle name="Normal 3 6 2 3 2 9 2" xfId="14942"/>
    <cellStyle name="Normal 3 6 2 3 2 9 2 2" xfId="14943"/>
    <cellStyle name="Normal 3 6 2 3 2 9 2 2 2" xfId="45085"/>
    <cellStyle name="Normal 3 6 2 3 2 9 2 3" xfId="45084"/>
    <cellStyle name="Normal 3 6 2 3 2 9 3" xfId="14944"/>
    <cellStyle name="Normal 3 6 2 3 2 9 3 2" xfId="45086"/>
    <cellStyle name="Normal 3 6 2 3 2 9 4" xfId="45083"/>
    <cellStyle name="Normal 3 6 2 3 3" xfId="14945"/>
    <cellStyle name="Normal 3 6 2 3 3 2" xfId="14946"/>
    <cellStyle name="Normal 3 6 2 3 3 2 2" xfId="14947"/>
    <cellStyle name="Normal 3 6 2 3 3 2 2 2" xfId="14948"/>
    <cellStyle name="Normal 3 6 2 3 3 2 2 2 2" xfId="45090"/>
    <cellStyle name="Normal 3 6 2 3 3 2 2 3" xfId="45089"/>
    <cellStyle name="Normal 3 6 2 3 3 2 3" xfId="14949"/>
    <cellStyle name="Normal 3 6 2 3 3 2 3 2" xfId="45091"/>
    <cellStyle name="Normal 3 6 2 3 3 2 4" xfId="45088"/>
    <cellStyle name="Normal 3 6 2 3 3 3" xfId="14950"/>
    <cellStyle name="Normal 3 6 2 3 3 3 2" xfId="14951"/>
    <cellStyle name="Normal 3 6 2 3 3 3 2 2" xfId="14952"/>
    <cellStyle name="Normal 3 6 2 3 3 3 2 2 2" xfId="45094"/>
    <cellStyle name="Normal 3 6 2 3 3 3 2 3" xfId="45093"/>
    <cellStyle name="Normal 3 6 2 3 3 3 3" xfId="14953"/>
    <cellStyle name="Normal 3 6 2 3 3 3 3 2" xfId="45095"/>
    <cellStyle name="Normal 3 6 2 3 3 3 4" xfId="45092"/>
    <cellStyle name="Normal 3 6 2 3 3 4" xfId="14954"/>
    <cellStyle name="Normal 3 6 2 3 3 4 2" xfId="14955"/>
    <cellStyle name="Normal 3 6 2 3 3 4 2 2" xfId="14956"/>
    <cellStyle name="Normal 3 6 2 3 3 4 2 2 2" xfId="45098"/>
    <cellStyle name="Normal 3 6 2 3 3 4 2 3" xfId="45097"/>
    <cellStyle name="Normal 3 6 2 3 3 4 3" xfId="14957"/>
    <cellStyle name="Normal 3 6 2 3 3 4 3 2" xfId="45099"/>
    <cellStyle name="Normal 3 6 2 3 3 4 4" xfId="45096"/>
    <cellStyle name="Normal 3 6 2 3 3 5" xfId="14958"/>
    <cellStyle name="Normal 3 6 2 3 3 5 2" xfId="14959"/>
    <cellStyle name="Normal 3 6 2 3 3 5 2 2" xfId="45101"/>
    <cellStyle name="Normal 3 6 2 3 3 5 3" xfId="45100"/>
    <cellStyle name="Normal 3 6 2 3 3 6" xfId="14960"/>
    <cellStyle name="Normal 3 6 2 3 3 6 2" xfId="45102"/>
    <cellStyle name="Normal 3 6 2 3 3 7" xfId="45087"/>
    <cellStyle name="Normal 3 6 2 3 4" xfId="14961"/>
    <cellStyle name="Normal 3 6 2 3 4 2" xfId="14962"/>
    <cellStyle name="Normal 3 6 2 3 4 2 2" xfId="14963"/>
    <cellStyle name="Normal 3 6 2 3 4 2 2 2" xfId="14964"/>
    <cellStyle name="Normal 3 6 2 3 4 2 2 2 2" xfId="45106"/>
    <cellStyle name="Normal 3 6 2 3 4 2 2 3" xfId="45105"/>
    <cellStyle name="Normal 3 6 2 3 4 2 3" xfId="14965"/>
    <cellStyle name="Normal 3 6 2 3 4 2 3 2" xfId="45107"/>
    <cellStyle name="Normal 3 6 2 3 4 2 4" xfId="45104"/>
    <cellStyle name="Normal 3 6 2 3 4 3" xfId="14966"/>
    <cellStyle name="Normal 3 6 2 3 4 3 2" xfId="14967"/>
    <cellStyle name="Normal 3 6 2 3 4 3 2 2" xfId="14968"/>
    <cellStyle name="Normal 3 6 2 3 4 3 2 2 2" xfId="45110"/>
    <cellStyle name="Normal 3 6 2 3 4 3 2 3" xfId="45109"/>
    <cellStyle name="Normal 3 6 2 3 4 3 3" xfId="14969"/>
    <cellStyle name="Normal 3 6 2 3 4 3 3 2" xfId="45111"/>
    <cellStyle name="Normal 3 6 2 3 4 3 4" xfId="45108"/>
    <cellStyle name="Normal 3 6 2 3 4 4" xfId="14970"/>
    <cellStyle name="Normal 3 6 2 3 4 4 2" xfId="14971"/>
    <cellStyle name="Normal 3 6 2 3 4 4 2 2" xfId="14972"/>
    <cellStyle name="Normal 3 6 2 3 4 4 2 2 2" xfId="45114"/>
    <cellStyle name="Normal 3 6 2 3 4 4 2 3" xfId="45113"/>
    <cellStyle name="Normal 3 6 2 3 4 4 3" xfId="14973"/>
    <cellStyle name="Normal 3 6 2 3 4 4 3 2" xfId="45115"/>
    <cellStyle name="Normal 3 6 2 3 4 4 4" xfId="45112"/>
    <cellStyle name="Normal 3 6 2 3 4 5" xfId="14974"/>
    <cellStyle name="Normal 3 6 2 3 4 5 2" xfId="14975"/>
    <cellStyle name="Normal 3 6 2 3 4 5 2 2" xfId="45117"/>
    <cellStyle name="Normal 3 6 2 3 4 5 3" xfId="45116"/>
    <cellStyle name="Normal 3 6 2 3 4 6" xfId="14976"/>
    <cellStyle name="Normal 3 6 2 3 4 6 2" xfId="45118"/>
    <cellStyle name="Normal 3 6 2 3 4 7" xfId="45103"/>
    <cellStyle name="Normal 3 6 2 3 5" xfId="14977"/>
    <cellStyle name="Normal 3 6 2 3 5 2" xfId="14978"/>
    <cellStyle name="Normal 3 6 2 3 5 2 2" xfId="14979"/>
    <cellStyle name="Normal 3 6 2 3 5 2 2 2" xfId="14980"/>
    <cellStyle name="Normal 3 6 2 3 5 2 2 2 2" xfId="45122"/>
    <cellStyle name="Normal 3 6 2 3 5 2 2 3" xfId="45121"/>
    <cellStyle name="Normal 3 6 2 3 5 2 3" xfId="14981"/>
    <cellStyle name="Normal 3 6 2 3 5 2 3 2" xfId="45123"/>
    <cellStyle name="Normal 3 6 2 3 5 2 4" xfId="45120"/>
    <cellStyle name="Normal 3 6 2 3 5 3" xfId="14982"/>
    <cellStyle name="Normal 3 6 2 3 5 3 2" xfId="14983"/>
    <cellStyle name="Normal 3 6 2 3 5 3 2 2" xfId="14984"/>
    <cellStyle name="Normal 3 6 2 3 5 3 2 2 2" xfId="45126"/>
    <cellStyle name="Normal 3 6 2 3 5 3 2 3" xfId="45125"/>
    <cellStyle name="Normal 3 6 2 3 5 3 3" xfId="14985"/>
    <cellStyle name="Normal 3 6 2 3 5 3 3 2" xfId="45127"/>
    <cellStyle name="Normal 3 6 2 3 5 3 4" xfId="45124"/>
    <cellStyle name="Normal 3 6 2 3 5 4" xfId="14986"/>
    <cellStyle name="Normal 3 6 2 3 5 4 2" xfId="14987"/>
    <cellStyle name="Normal 3 6 2 3 5 4 2 2" xfId="45129"/>
    <cellStyle name="Normal 3 6 2 3 5 4 3" xfId="45128"/>
    <cellStyle name="Normal 3 6 2 3 5 5" xfId="14988"/>
    <cellStyle name="Normal 3 6 2 3 5 5 2" xfId="45130"/>
    <cellStyle name="Normal 3 6 2 3 5 6" xfId="45119"/>
    <cellStyle name="Normal 3 6 2 3 6" xfId="14989"/>
    <cellStyle name="Normal 3 6 2 3 6 2" xfId="14990"/>
    <cellStyle name="Normal 3 6 2 3 6 2 2" xfId="14991"/>
    <cellStyle name="Normal 3 6 2 3 6 2 2 2" xfId="45133"/>
    <cellStyle name="Normal 3 6 2 3 6 2 3" xfId="45132"/>
    <cellStyle name="Normal 3 6 2 3 6 3" xfId="14992"/>
    <cellStyle name="Normal 3 6 2 3 6 3 2" xfId="45134"/>
    <cellStyle name="Normal 3 6 2 3 6 4" xfId="45131"/>
    <cellStyle name="Normal 3 6 2 3 7" xfId="14993"/>
    <cellStyle name="Normal 3 6 2 3 7 2" xfId="14994"/>
    <cellStyle name="Normal 3 6 2 3 7 2 2" xfId="14995"/>
    <cellStyle name="Normal 3 6 2 3 7 2 2 2" xfId="45137"/>
    <cellStyle name="Normal 3 6 2 3 7 2 3" xfId="45136"/>
    <cellStyle name="Normal 3 6 2 3 7 3" xfId="14996"/>
    <cellStyle name="Normal 3 6 2 3 7 3 2" xfId="45138"/>
    <cellStyle name="Normal 3 6 2 3 7 4" xfId="45135"/>
    <cellStyle name="Normal 3 6 2 3 8" xfId="14997"/>
    <cellStyle name="Normal 3 6 2 3 8 2" xfId="14998"/>
    <cellStyle name="Normal 3 6 2 3 8 2 2" xfId="14999"/>
    <cellStyle name="Normal 3 6 2 3 8 2 2 2" xfId="45141"/>
    <cellStyle name="Normal 3 6 2 3 8 2 3" xfId="45140"/>
    <cellStyle name="Normal 3 6 2 3 8 3" xfId="15000"/>
    <cellStyle name="Normal 3 6 2 3 8 3 2" xfId="45142"/>
    <cellStyle name="Normal 3 6 2 3 8 4" xfId="45139"/>
    <cellStyle name="Normal 3 6 2 3 9" xfId="15001"/>
    <cellStyle name="Normal 3 6 2 3 9 2" xfId="15002"/>
    <cellStyle name="Normal 3 6 2 3 9 2 2" xfId="15003"/>
    <cellStyle name="Normal 3 6 2 3 9 2 2 2" xfId="45145"/>
    <cellStyle name="Normal 3 6 2 3 9 2 3" xfId="45144"/>
    <cellStyle name="Normal 3 6 2 3 9 3" xfId="15004"/>
    <cellStyle name="Normal 3 6 2 3 9 3 2" xfId="45146"/>
    <cellStyle name="Normal 3 6 2 3 9 4" xfId="45143"/>
    <cellStyle name="Normal 3 6 2 4" xfId="15005"/>
    <cellStyle name="Normal 3 6 2 4 10" xfId="15006"/>
    <cellStyle name="Normal 3 6 2 4 10 2" xfId="15007"/>
    <cellStyle name="Normal 3 6 2 4 10 2 2" xfId="45149"/>
    <cellStyle name="Normal 3 6 2 4 10 3" xfId="45148"/>
    <cellStyle name="Normal 3 6 2 4 11" xfId="15008"/>
    <cellStyle name="Normal 3 6 2 4 11 2" xfId="45150"/>
    <cellStyle name="Normal 3 6 2 4 12" xfId="45147"/>
    <cellStyle name="Normal 3 6 2 4 2" xfId="15009"/>
    <cellStyle name="Normal 3 6 2 4 2 2" xfId="15010"/>
    <cellStyle name="Normal 3 6 2 4 2 2 2" xfId="15011"/>
    <cellStyle name="Normal 3 6 2 4 2 2 2 2" xfId="15012"/>
    <cellStyle name="Normal 3 6 2 4 2 2 2 2 2" xfId="45154"/>
    <cellStyle name="Normal 3 6 2 4 2 2 2 3" xfId="45153"/>
    <cellStyle name="Normal 3 6 2 4 2 2 3" xfId="15013"/>
    <cellStyle name="Normal 3 6 2 4 2 2 3 2" xfId="45155"/>
    <cellStyle name="Normal 3 6 2 4 2 2 4" xfId="45152"/>
    <cellStyle name="Normal 3 6 2 4 2 3" xfId="15014"/>
    <cellStyle name="Normal 3 6 2 4 2 3 2" xfId="15015"/>
    <cellStyle name="Normal 3 6 2 4 2 3 2 2" xfId="15016"/>
    <cellStyle name="Normal 3 6 2 4 2 3 2 2 2" xfId="45158"/>
    <cellStyle name="Normal 3 6 2 4 2 3 2 3" xfId="45157"/>
    <cellStyle name="Normal 3 6 2 4 2 3 3" xfId="15017"/>
    <cellStyle name="Normal 3 6 2 4 2 3 3 2" xfId="45159"/>
    <cellStyle name="Normal 3 6 2 4 2 3 4" xfId="45156"/>
    <cellStyle name="Normal 3 6 2 4 2 4" xfId="15018"/>
    <cellStyle name="Normal 3 6 2 4 2 4 2" xfId="15019"/>
    <cellStyle name="Normal 3 6 2 4 2 4 2 2" xfId="15020"/>
    <cellStyle name="Normal 3 6 2 4 2 4 2 2 2" xfId="45162"/>
    <cellStyle name="Normal 3 6 2 4 2 4 2 3" xfId="45161"/>
    <cellStyle name="Normal 3 6 2 4 2 4 3" xfId="15021"/>
    <cellStyle name="Normal 3 6 2 4 2 4 3 2" xfId="45163"/>
    <cellStyle name="Normal 3 6 2 4 2 4 4" xfId="45160"/>
    <cellStyle name="Normal 3 6 2 4 2 5" xfId="15022"/>
    <cellStyle name="Normal 3 6 2 4 2 5 2" xfId="15023"/>
    <cellStyle name="Normal 3 6 2 4 2 5 2 2" xfId="45165"/>
    <cellStyle name="Normal 3 6 2 4 2 5 3" xfId="45164"/>
    <cellStyle name="Normal 3 6 2 4 2 6" xfId="15024"/>
    <cellStyle name="Normal 3 6 2 4 2 6 2" xfId="45166"/>
    <cellStyle name="Normal 3 6 2 4 2 7" xfId="45151"/>
    <cellStyle name="Normal 3 6 2 4 3" xfId="15025"/>
    <cellStyle name="Normal 3 6 2 4 3 2" xfId="15026"/>
    <cellStyle name="Normal 3 6 2 4 3 2 2" xfId="15027"/>
    <cellStyle name="Normal 3 6 2 4 3 2 2 2" xfId="15028"/>
    <cellStyle name="Normal 3 6 2 4 3 2 2 2 2" xfId="45170"/>
    <cellStyle name="Normal 3 6 2 4 3 2 2 3" xfId="45169"/>
    <cellStyle name="Normal 3 6 2 4 3 2 3" xfId="15029"/>
    <cellStyle name="Normal 3 6 2 4 3 2 3 2" xfId="45171"/>
    <cellStyle name="Normal 3 6 2 4 3 2 4" xfId="45168"/>
    <cellStyle name="Normal 3 6 2 4 3 3" xfId="15030"/>
    <cellStyle name="Normal 3 6 2 4 3 3 2" xfId="15031"/>
    <cellStyle name="Normal 3 6 2 4 3 3 2 2" xfId="15032"/>
    <cellStyle name="Normal 3 6 2 4 3 3 2 2 2" xfId="45174"/>
    <cellStyle name="Normal 3 6 2 4 3 3 2 3" xfId="45173"/>
    <cellStyle name="Normal 3 6 2 4 3 3 3" xfId="15033"/>
    <cellStyle name="Normal 3 6 2 4 3 3 3 2" xfId="45175"/>
    <cellStyle name="Normal 3 6 2 4 3 3 4" xfId="45172"/>
    <cellStyle name="Normal 3 6 2 4 3 4" xfId="15034"/>
    <cellStyle name="Normal 3 6 2 4 3 4 2" xfId="15035"/>
    <cellStyle name="Normal 3 6 2 4 3 4 2 2" xfId="15036"/>
    <cellStyle name="Normal 3 6 2 4 3 4 2 2 2" xfId="45178"/>
    <cellStyle name="Normal 3 6 2 4 3 4 2 3" xfId="45177"/>
    <cellStyle name="Normal 3 6 2 4 3 4 3" xfId="15037"/>
    <cellStyle name="Normal 3 6 2 4 3 4 3 2" xfId="45179"/>
    <cellStyle name="Normal 3 6 2 4 3 4 4" xfId="45176"/>
    <cellStyle name="Normal 3 6 2 4 3 5" xfId="15038"/>
    <cellStyle name="Normal 3 6 2 4 3 5 2" xfId="15039"/>
    <cellStyle name="Normal 3 6 2 4 3 5 2 2" xfId="45181"/>
    <cellStyle name="Normal 3 6 2 4 3 5 3" xfId="45180"/>
    <cellStyle name="Normal 3 6 2 4 3 6" xfId="15040"/>
    <cellStyle name="Normal 3 6 2 4 3 6 2" xfId="45182"/>
    <cellStyle name="Normal 3 6 2 4 3 7" xfId="45167"/>
    <cellStyle name="Normal 3 6 2 4 4" xfId="15041"/>
    <cellStyle name="Normal 3 6 2 4 4 2" xfId="15042"/>
    <cellStyle name="Normal 3 6 2 4 4 2 2" xfId="15043"/>
    <cellStyle name="Normal 3 6 2 4 4 2 2 2" xfId="15044"/>
    <cellStyle name="Normal 3 6 2 4 4 2 2 2 2" xfId="45186"/>
    <cellStyle name="Normal 3 6 2 4 4 2 2 3" xfId="45185"/>
    <cellStyle name="Normal 3 6 2 4 4 2 3" xfId="15045"/>
    <cellStyle name="Normal 3 6 2 4 4 2 3 2" xfId="45187"/>
    <cellStyle name="Normal 3 6 2 4 4 2 4" xfId="45184"/>
    <cellStyle name="Normal 3 6 2 4 4 3" xfId="15046"/>
    <cellStyle name="Normal 3 6 2 4 4 3 2" xfId="15047"/>
    <cellStyle name="Normal 3 6 2 4 4 3 2 2" xfId="15048"/>
    <cellStyle name="Normal 3 6 2 4 4 3 2 2 2" xfId="45190"/>
    <cellStyle name="Normal 3 6 2 4 4 3 2 3" xfId="45189"/>
    <cellStyle name="Normal 3 6 2 4 4 3 3" xfId="15049"/>
    <cellStyle name="Normal 3 6 2 4 4 3 3 2" xfId="45191"/>
    <cellStyle name="Normal 3 6 2 4 4 3 4" xfId="45188"/>
    <cellStyle name="Normal 3 6 2 4 4 4" xfId="15050"/>
    <cellStyle name="Normal 3 6 2 4 4 4 2" xfId="15051"/>
    <cellStyle name="Normal 3 6 2 4 4 4 2 2" xfId="45193"/>
    <cellStyle name="Normal 3 6 2 4 4 4 3" xfId="45192"/>
    <cellStyle name="Normal 3 6 2 4 4 5" xfId="15052"/>
    <cellStyle name="Normal 3 6 2 4 4 5 2" xfId="45194"/>
    <cellStyle name="Normal 3 6 2 4 4 6" xfId="45183"/>
    <cellStyle name="Normal 3 6 2 4 5" xfId="15053"/>
    <cellStyle name="Normal 3 6 2 4 5 2" xfId="15054"/>
    <cellStyle name="Normal 3 6 2 4 5 2 2" xfId="15055"/>
    <cellStyle name="Normal 3 6 2 4 5 2 2 2" xfId="45197"/>
    <cellStyle name="Normal 3 6 2 4 5 2 3" xfId="45196"/>
    <cellStyle name="Normal 3 6 2 4 5 3" xfId="15056"/>
    <cellStyle name="Normal 3 6 2 4 5 3 2" xfId="45198"/>
    <cellStyle name="Normal 3 6 2 4 5 4" xfId="45195"/>
    <cellStyle name="Normal 3 6 2 4 6" xfId="15057"/>
    <cellStyle name="Normal 3 6 2 4 6 2" xfId="15058"/>
    <cellStyle name="Normal 3 6 2 4 6 2 2" xfId="15059"/>
    <cellStyle name="Normal 3 6 2 4 6 2 2 2" xfId="45201"/>
    <cellStyle name="Normal 3 6 2 4 6 2 3" xfId="45200"/>
    <cellStyle name="Normal 3 6 2 4 6 3" xfId="15060"/>
    <cellStyle name="Normal 3 6 2 4 6 3 2" xfId="45202"/>
    <cellStyle name="Normal 3 6 2 4 6 4" xfId="45199"/>
    <cellStyle name="Normal 3 6 2 4 7" xfId="15061"/>
    <cellStyle name="Normal 3 6 2 4 7 2" xfId="15062"/>
    <cellStyle name="Normal 3 6 2 4 7 2 2" xfId="15063"/>
    <cellStyle name="Normal 3 6 2 4 7 2 2 2" xfId="45205"/>
    <cellStyle name="Normal 3 6 2 4 7 2 3" xfId="45204"/>
    <cellStyle name="Normal 3 6 2 4 7 3" xfId="15064"/>
    <cellStyle name="Normal 3 6 2 4 7 3 2" xfId="45206"/>
    <cellStyle name="Normal 3 6 2 4 7 4" xfId="45203"/>
    <cellStyle name="Normal 3 6 2 4 8" xfId="15065"/>
    <cellStyle name="Normal 3 6 2 4 8 2" xfId="15066"/>
    <cellStyle name="Normal 3 6 2 4 8 2 2" xfId="15067"/>
    <cellStyle name="Normal 3 6 2 4 8 2 2 2" xfId="45209"/>
    <cellStyle name="Normal 3 6 2 4 8 2 3" xfId="45208"/>
    <cellStyle name="Normal 3 6 2 4 8 3" xfId="15068"/>
    <cellStyle name="Normal 3 6 2 4 8 3 2" xfId="45210"/>
    <cellStyle name="Normal 3 6 2 4 8 4" xfId="45207"/>
    <cellStyle name="Normal 3 6 2 4 9" xfId="15069"/>
    <cellStyle name="Normal 3 6 2 4 9 2" xfId="15070"/>
    <cellStyle name="Normal 3 6 2 4 9 2 2" xfId="15071"/>
    <cellStyle name="Normal 3 6 2 4 9 2 2 2" xfId="45213"/>
    <cellStyle name="Normal 3 6 2 4 9 2 3" xfId="45212"/>
    <cellStyle name="Normal 3 6 2 4 9 3" xfId="15072"/>
    <cellStyle name="Normal 3 6 2 4 9 3 2" xfId="45214"/>
    <cellStyle name="Normal 3 6 2 4 9 4" xfId="45211"/>
    <cellStyle name="Normal 3 6 2 5" xfId="15073"/>
    <cellStyle name="Normal 3 6 2 5 2" xfId="15074"/>
    <cellStyle name="Normal 3 6 2 5 2 2" xfId="15075"/>
    <cellStyle name="Normal 3 6 2 5 2 2 2" xfId="15076"/>
    <cellStyle name="Normal 3 6 2 5 2 2 2 2" xfId="45218"/>
    <cellStyle name="Normal 3 6 2 5 2 2 3" xfId="45217"/>
    <cellStyle name="Normal 3 6 2 5 2 3" xfId="15077"/>
    <cellStyle name="Normal 3 6 2 5 2 3 2" xfId="45219"/>
    <cellStyle name="Normal 3 6 2 5 2 4" xfId="45216"/>
    <cellStyle name="Normal 3 6 2 5 3" xfId="15078"/>
    <cellStyle name="Normal 3 6 2 5 3 2" xfId="15079"/>
    <cellStyle name="Normal 3 6 2 5 3 2 2" xfId="15080"/>
    <cellStyle name="Normal 3 6 2 5 3 2 2 2" xfId="45222"/>
    <cellStyle name="Normal 3 6 2 5 3 2 3" xfId="45221"/>
    <cellStyle name="Normal 3 6 2 5 3 3" xfId="15081"/>
    <cellStyle name="Normal 3 6 2 5 3 3 2" xfId="45223"/>
    <cellStyle name="Normal 3 6 2 5 3 4" xfId="45220"/>
    <cellStyle name="Normal 3 6 2 5 4" xfId="15082"/>
    <cellStyle name="Normal 3 6 2 5 4 2" xfId="15083"/>
    <cellStyle name="Normal 3 6 2 5 4 2 2" xfId="15084"/>
    <cellStyle name="Normal 3 6 2 5 4 2 2 2" xfId="45226"/>
    <cellStyle name="Normal 3 6 2 5 4 2 3" xfId="45225"/>
    <cellStyle name="Normal 3 6 2 5 4 3" xfId="15085"/>
    <cellStyle name="Normal 3 6 2 5 4 3 2" xfId="45227"/>
    <cellStyle name="Normal 3 6 2 5 4 4" xfId="45224"/>
    <cellStyle name="Normal 3 6 2 5 5" xfId="15086"/>
    <cellStyle name="Normal 3 6 2 5 5 2" xfId="15087"/>
    <cellStyle name="Normal 3 6 2 5 5 2 2" xfId="45229"/>
    <cellStyle name="Normal 3 6 2 5 5 3" xfId="45228"/>
    <cellStyle name="Normal 3 6 2 5 6" xfId="15088"/>
    <cellStyle name="Normal 3 6 2 5 6 2" xfId="45230"/>
    <cellStyle name="Normal 3 6 2 5 7" xfId="45215"/>
    <cellStyle name="Normal 3 6 2 6" xfId="15089"/>
    <cellStyle name="Normal 3 6 2 6 2" xfId="15090"/>
    <cellStyle name="Normal 3 6 2 6 2 2" xfId="15091"/>
    <cellStyle name="Normal 3 6 2 6 2 2 2" xfId="15092"/>
    <cellStyle name="Normal 3 6 2 6 2 2 2 2" xfId="45234"/>
    <cellStyle name="Normal 3 6 2 6 2 2 3" xfId="45233"/>
    <cellStyle name="Normal 3 6 2 6 2 3" xfId="15093"/>
    <cellStyle name="Normal 3 6 2 6 2 3 2" xfId="45235"/>
    <cellStyle name="Normal 3 6 2 6 2 4" xfId="45232"/>
    <cellStyle name="Normal 3 6 2 6 3" xfId="15094"/>
    <cellStyle name="Normal 3 6 2 6 3 2" xfId="15095"/>
    <cellStyle name="Normal 3 6 2 6 3 2 2" xfId="15096"/>
    <cellStyle name="Normal 3 6 2 6 3 2 2 2" xfId="45238"/>
    <cellStyle name="Normal 3 6 2 6 3 2 3" xfId="45237"/>
    <cellStyle name="Normal 3 6 2 6 3 3" xfId="15097"/>
    <cellStyle name="Normal 3 6 2 6 3 3 2" xfId="45239"/>
    <cellStyle name="Normal 3 6 2 6 3 4" xfId="45236"/>
    <cellStyle name="Normal 3 6 2 6 4" xfId="15098"/>
    <cellStyle name="Normal 3 6 2 6 4 2" xfId="15099"/>
    <cellStyle name="Normal 3 6 2 6 4 2 2" xfId="15100"/>
    <cellStyle name="Normal 3 6 2 6 4 2 2 2" xfId="45242"/>
    <cellStyle name="Normal 3 6 2 6 4 2 3" xfId="45241"/>
    <cellStyle name="Normal 3 6 2 6 4 3" xfId="15101"/>
    <cellStyle name="Normal 3 6 2 6 4 3 2" xfId="45243"/>
    <cellStyle name="Normal 3 6 2 6 4 4" xfId="45240"/>
    <cellStyle name="Normal 3 6 2 6 5" xfId="15102"/>
    <cellStyle name="Normal 3 6 2 6 5 2" xfId="15103"/>
    <cellStyle name="Normal 3 6 2 6 5 2 2" xfId="45245"/>
    <cellStyle name="Normal 3 6 2 6 5 3" xfId="45244"/>
    <cellStyle name="Normal 3 6 2 6 6" xfId="15104"/>
    <cellStyle name="Normal 3 6 2 6 6 2" xfId="45246"/>
    <cellStyle name="Normal 3 6 2 6 7" xfId="45231"/>
    <cellStyle name="Normal 3 6 2 7" xfId="15105"/>
    <cellStyle name="Normal 3 6 2 7 2" xfId="15106"/>
    <cellStyle name="Normal 3 6 2 7 2 2" xfId="15107"/>
    <cellStyle name="Normal 3 6 2 7 2 2 2" xfId="15108"/>
    <cellStyle name="Normal 3 6 2 7 2 2 2 2" xfId="45250"/>
    <cellStyle name="Normal 3 6 2 7 2 2 3" xfId="45249"/>
    <cellStyle name="Normal 3 6 2 7 2 3" xfId="15109"/>
    <cellStyle name="Normal 3 6 2 7 2 3 2" xfId="45251"/>
    <cellStyle name="Normal 3 6 2 7 2 4" xfId="45248"/>
    <cellStyle name="Normal 3 6 2 7 3" xfId="15110"/>
    <cellStyle name="Normal 3 6 2 7 3 2" xfId="15111"/>
    <cellStyle name="Normal 3 6 2 7 3 2 2" xfId="15112"/>
    <cellStyle name="Normal 3 6 2 7 3 2 2 2" xfId="45254"/>
    <cellStyle name="Normal 3 6 2 7 3 2 3" xfId="45253"/>
    <cellStyle name="Normal 3 6 2 7 3 3" xfId="15113"/>
    <cellStyle name="Normal 3 6 2 7 3 3 2" xfId="45255"/>
    <cellStyle name="Normal 3 6 2 7 3 4" xfId="45252"/>
    <cellStyle name="Normal 3 6 2 7 4" xfId="15114"/>
    <cellStyle name="Normal 3 6 2 7 4 2" xfId="15115"/>
    <cellStyle name="Normal 3 6 2 7 4 2 2" xfId="45257"/>
    <cellStyle name="Normal 3 6 2 7 4 3" xfId="45256"/>
    <cellStyle name="Normal 3 6 2 7 5" xfId="15116"/>
    <cellStyle name="Normal 3 6 2 7 5 2" xfId="45258"/>
    <cellStyle name="Normal 3 6 2 7 6" xfId="45247"/>
    <cellStyle name="Normal 3 6 2 8" xfId="15117"/>
    <cellStyle name="Normal 3 6 2 8 2" xfId="15118"/>
    <cellStyle name="Normal 3 6 2 8 2 2" xfId="15119"/>
    <cellStyle name="Normal 3 6 2 8 2 2 2" xfId="45261"/>
    <cellStyle name="Normal 3 6 2 8 2 3" xfId="45260"/>
    <cellStyle name="Normal 3 6 2 8 3" xfId="15120"/>
    <cellStyle name="Normal 3 6 2 8 3 2" xfId="45262"/>
    <cellStyle name="Normal 3 6 2 8 4" xfId="45259"/>
    <cellStyle name="Normal 3 6 2 9" xfId="15121"/>
    <cellStyle name="Normal 3 6 2 9 2" xfId="15122"/>
    <cellStyle name="Normal 3 6 2 9 2 2" xfId="15123"/>
    <cellStyle name="Normal 3 6 2 9 2 2 2" xfId="45265"/>
    <cellStyle name="Normal 3 6 2 9 2 3" xfId="45264"/>
    <cellStyle name="Normal 3 6 2 9 3" xfId="15124"/>
    <cellStyle name="Normal 3 6 2 9 3 2" xfId="45266"/>
    <cellStyle name="Normal 3 6 2 9 4" xfId="45263"/>
    <cellStyle name="Normal 3 6 3" xfId="15125"/>
    <cellStyle name="Normal 3 6 3 10" xfId="15126"/>
    <cellStyle name="Normal 3 6 3 10 2" xfId="15127"/>
    <cellStyle name="Normal 3 6 3 10 2 2" xfId="15128"/>
    <cellStyle name="Normal 3 6 3 10 2 2 2" xfId="45270"/>
    <cellStyle name="Normal 3 6 3 10 2 3" xfId="45269"/>
    <cellStyle name="Normal 3 6 3 10 3" xfId="15129"/>
    <cellStyle name="Normal 3 6 3 10 3 2" xfId="45271"/>
    <cellStyle name="Normal 3 6 3 10 4" xfId="45268"/>
    <cellStyle name="Normal 3 6 3 11" xfId="15130"/>
    <cellStyle name="Normal 3 6 3 11 2" xfId="15131"/>
    <cellStyle name="Normal 3 6 3 11 2 2" xfId="15132"/>
    <cellStyle name="Normal 3 6 3 11 2 2 2" xfId="45274"/>
    <cellStyle name="Normal 3 6 3 11 2 3" xfId="45273"/>
    <cellStyle name="Normal 3 6 3 11 3" xfId="15133"/>
    <cellStyle name="Normal 3 6 3 11 3 2" xfId="45275"/>
    <cellStyle name="Normal 3 6 3 11 4" xfId="45272"/>
    <cellStyle name="Normal 3 6 3 12" xfId="15134"/>
    <cellStyle name="Normal 3 6 3 12 2" xfId="15135"/>
    <cellStyle name="Normal 3 6 3 12 2 2" xfId="15136"/>
    <cellStyle name="Normal 3 6 3 12 2 2 2" xfId="45278"/>
    <cellStyle name="Normal 3 6 3 12 2 3" xfId="45277"/>
    <cellStyle name="Normal 3 6 3 12 3" xfId="15137"/>
    <cellStyle name="Normal 3 6 3 12 3 2" xfId="45279"/>
    <cellStyle name="Normal 3 6 3 12 4" xfId="45276"/>
    <cellStyle name="Normal 3 6 3 13" xfId="15138"/>
    <cellStyle name="Normal 3 6 3 13 2" xfId="15139"/>
    <cellStyle name="Normal 3 6 3 13 2 2" xfId="45281"/>
    <cellStyle name="Normal 3 6 3 13 3" xfId="45280"/>
    <cellStyle name="Normal 3 6 3 14" xfId="15140"/>
    <cellStyle name="Normal 3 6 3 14 2" xfId="45282"/>
    <cellStyle name="Normal 3 6 3 15" xfId="15141"/>
    <cellStyle name="Normal 3 6 3 15 2" xfId="45283"/>
    <cellStyle name="Normal 3 6 3 16" xfId="45267"/>
    <cellStyle name="Normal 3 6 3 2" xfId="15142"/>
    <cellStyle name="Normal 3 6 3 2 10" xfId="15143"/>
    <cellStyle name="Normal 3 6 3 2 10 2" xfId="15144"/>
    <cellStyle name="Normal 3 6 3 2 10 2 2" xfId="15145"/>
    <cellStyle name="Normal 3 6 3 2 10 2 2 2" xfId="45287"/>
    <cellStyle name="Normal 3 6 3 2 10 2 3" xfId="45286"/>
    <cellStyle name="Normal 3 6 3 2 10 3" xfId="15146"/>
    <cellStyle name="Normal 3 6 3 2 10 3 2" xfId="45288"/>
    <cellStyle name="Normal 3 6 3 2 10 4" xfId="45285"/>
    <cellStyle name="Normal 3 6 3 2 11" xfId="15147"/>
    <cellStyle name="Normal 3 6 3 2 11 2" xfId="15148"/>
    <cellStyle name="Normal 3 6 3 2 11 2 2" xfId="15149"/>
    <cellStyle name="Normal 3 6 3 2 11 2 2 2" xfId="45291"/>
    <cellStyle name="Normal 3 6 3 2 11 2 3" xfId="45290"/>
    <cellStyle name="Normal 3 6 3 2 11 3" xfId="15150"/>
    <cellStyle name="Normal 3 6 3 2 11 3 2" xfId="45292"/>
    <cellStyle name="Normal 3 6 3 2 11 4" xfId="45289"/>
    <cellStyle name="Normal 3 6 3 2 12" xfId="15151"/>
    <cellStyle name="Normal 3 6 3 2 12 2" xfId="15152"/>
    <cellStyle name="Normal 3 6 3 2 12 2 2" xfId="45294"/>
    <cellStyle name="Normal 3 6 3 2 12 3" xfId="45293"/>
    <cellStyle name="Normal 3 6 3 2 13" xfId="15153"/>
    <cellStyle name="Normal 3 6 3 2 13 2" xfId="45295"/>
    <cellStyle name="Normal 3 6 3 2 14" xfId="15154"/>
    <cellStyle name="Normal 3 6 3 2 14 2" xfId="45296"/>
    <cellStyle name="Normal 3 6 3 2 15" xfId="45284"/>
    <cellStyle name="Normal 3 6 3 2 2" xfId="15155"/>
    <cellStyle name="Normal 3 6 3 2 2 10" xfId="15156"/>
    <cellStyle name="Normal 3 6 3 2 2 10 2" xfId="15157"/>
    <cellStyle name="Normal 3 6 3 2 2 10 2 2" xfId="15158"/>
    <cellStyle name="Normal 3 6 3 2 2 10 2 2 2" xfId="45300"/>
    <cellStyle name="Normal 3 6 3 2 2 10 2 3" xfId="45299"/>
    <cellStyle name="Normal 3 6 3 2 2 10 3" xfId="15159"/>
    <cellStyle name="Normal 3 6 3 2 2 10 3 2" xfId="45301"/>
    <cellStyle name="Normal 3 6 3 2 2 10 4" xfId="45298"/>
    <cellStyle name="Normal 3 6 3 2 2 11" xfId="15160"/>
    <cellStyle name="Normal 3 6 3 2 2 11 2" xfId="15161"/>
    <cellStyle name="Normal 3 6 3 2 2 11 2 2" xfId="45303"/>
    <cellStyle name="Normal 3 6 3 2 2 11 3" xfId="45302"/>
    <cellStyle name="Normal 3 6 3 2 2 12" xfId="15162"/>
    <cellStyle name="Normal 3 6 3 2 2 12 2" xfId="45304"/>
    <cellStyle name="Normal 3 6 3 2 2 13" xfId="15163"/>
    <cellStyle name="Normal 3 6 3 2 2 13 2" xfId="45305"/>
    <cellStyle name="Normal 3 6 3 2 2 14" xfId="45297"/>
    <cellStyle name="Normal 3 6 3 2 2 2" xfId="15164"/>
    <cellStyle name="Normal 3 6 3 2 2 2 10" xfId="15165"/>
    <cellStyle name="Normal 3 6 3 2 2 2 10 2" xfId="15166"/>
    <cellStyle name="Normal 3 6 3 2 2 2 10 2 2" xfId="45308"/>
    <cellStyle name="Normal 3 6 3 2 2 2 10 3" xfId="45307"/>
    <cellStyle name="Normal 3 6 3 2 2 2 11" xfId="15167"/>
    <cellStyle name="Normal 3 6 3 2 2 2 11 2" xfId="45309"/>
    <cellStyle name="Normal 3 6 3 2 2 2 12" xfId="45306"/>
    <cellStyle name="Normal 3 6 3 2 2 2 2" xfId="15168"/>
    <cellStyle name="Normal 3 6 3 2 2 2 2 2" xfId="15169"/>
    <cellStyle name="Normal 3 6 3 2 2 2 2 2 2" xfId="15170"/>
    <cellStyle name="Normal 3 6 3 2 2 2 2 2 2 2" xfId="15171"/>
    <cellStyle name="Normal 3 6 3 2 2 2 2 2 2 2 2" xfId="45313"/>
    <cellStyle name="Normal 3 6 3 2 2 2 2 2 2 3" xfId="45312"/>
    <cellStyle name="Normal 3 6 3 2 2 2 2 2 3" xfId="15172"/>
    <cellStyle name="Normal 3 6 3 2 2 2 2 2 3 2" xfId="45314"/>
    <cellStyle name="Normal 3 6 3 2 2 2 2 2 4" xfId="45311"/>
    <cellStyle name="Normal 3 6 3 2 2 2 2 3" xfId="15173"/>
    <cellStyle name="Normal 3 6 3 2 2 2 2 3 2" xfId="15174"/>
    <cellStyle name="Normal 3 6 3 2 2 2 2 3 2 2" xfId="15175"/>
    <cellStyle name="Normal 3 6 3 2 2 2 2 3 2 2 2" xfId="45317"/>
    <cellStyle name="Normal 3 6 3 2 2 2 2 3 2 3" xfId="45316"/>
    <cellStyle name="Normal 3 6 3 2 2 2 2 3 3" xfId="15176"/>
    <cellStyle name="Normal 3 6 3 2 2 2 2 3 3 2" xfId="45318"/>
    <cellStyle name="Normal 3 6 3 2 2 2 2 3 4" xfId="45315"/>
    <cellStyle name="Normal 3 6 3 2 2 2 2 4" xfId="15177"/>
    <cellStyle name="Normal 3 6 3 2 2 2 2 4 2" xfId="15178"/>
    <cellStyle name="Normal 3 6 3 2 2 2 2 4 2 2" xfId="15179"/>
    <cellStyle name="Normal 3 6 3 2 2 2 2 4 2 2 2" xfId="45321"/>
    <cellStyle name="Normal 3 6 3 2 2 2 2 4 2 3" xfId="45320"/>
    <cellStyle name="Normal 3 6 3 2 2 2 2 4 3" xfId="15180"/>
    <cellStyle name="Normal 3 6 3 2 2 2 2 4 3 2" xfId="45322"/>
    <cellStyle name="Normal 3 6 3 2 2 2 2 4 4" xfId="45319"/>
    <cellStyle name="Normal 3 6 3 2 2 2 2 5" xfId="15181"/>
    <cellStyle name="Normal 3 6 3 2 2 2 2 5 2" xfId="15182"/>
    <cellStyle name="Normal 3 6 3 2 2 2 2 5 2 2" xfId="45324"/>
    <cellStyle name="Normal 3 6 3 2 2 2 2 5 3" xfId="45323"/>
    <cellStyle name="Normal 3 6 3 2 2 2 2 6" xfId="15183"/>
    <cellStyle name="Normal 3 6 3 2 2 2 2 6 2" xfId="45325"/>
    <cellStyle name="Normal 3 6 3 2 2 2 2 7" xfId="45310"/>
    <cellStyle name="Normal 3 6 3 2 2 2 3" xfId="15184"/>
    <cellStyle name="Normal 3 6 3 2 2 2 3 2" xfId="15185"/>
    <cellStyle name="Normal 3 6 3 2 2 2 3 2 2" xfId="15186"/>
    <cellStyle name="Normal 3 6 3 2 2 2 3 2 2 2" xfId="15187"/>
    <cellStyle name="Normal 3 6 3 2 2 2 3 2 2 2 2" xfId="45329"/>
    <cellStyle name="Normal 3 6 3 2 2 2 3 2 2 3" xfId="45328"/>
    <cellStyle name="Normal 3 6 3 2 2 2 3 2 3" xfId="15188"/>
    <cellStyle name="Normal 3 6 3 2 2 2 3 2 3 2" xfId="45330"/>
    <cellStyle name="Normal 3 6 3 2 2 2 3 2 4" xfId="45327"/>
    <cellStyle name="Normal 3 6 3 2 2 2 3 3" xfId="15189"/>
    <cellStyle name="Normal 3 6 3 2 2 2 3 3 2" xfId="15190"/>
    <cellStyle name="Normal 3 6 3 2 2 2 3 3 2 2" xfId="15191"/>
    <cellStyle name="Normal 3 6 3 2 2 2 3 3 2 2 2" xfId="45333"/>
    <cellStyle name="Normal 3 6 3 2 2 2 3 3 2 3" xfId="45332"/>
    <cellStyle name="Normal 3 6 3 2 2 2 3 3 3" xfId="15192"/>
    <cellStyle name="Normal 3 6 3 2 2 2 3 3 3 2" xfId="45334"/>
    <cellStyle name="Normal 3 6 3 2 2 2 3 3 4" xfId="45331"/>
    <cellStyle name="Normal 3 6 3 2 2 2 3 4" xfId="15193"/>
    <cellStyle name="Normal 3 6 3 2 2 2 3 4 2" xfId="15194"/>
    <cellStyle name="Normal 3 6 3 2 2 2 3 4 2 2" xfId="15195"/>
    <cellStyle name="Normal 3 6 3 2 2 2 3 4 2 2 2" xfId="45337"/>
    <cellStyle name="Normal 3 6 3 2 2 2 3 4 2 3" xfId="45336"/>
    <cellStyle name="Normal 3 6 3 2 2 2 3 4 3" xfId="15196"/>
    <cellStyle name="Normal 3 6 3 2 2 2 3 4 3 2" xfId="45338"/>
    <cellStyle name="Normal 3 6 3 2 2 2 3 4 4" xfId="45335"/>
    <cellStyle name="Normal 3 6 3 2 2 2 3 5" xfId="15197"/>
    <cellStyle name="Normal 3 6 3 2 2 2 3 5 2" xfId="15198"/>
    <cellStyle name="Normal 3 6 3 2 2 2 3 5 2 2" xfId="45340"/>
    <cellStyle name="Normal 3 6 3 2 2 2 3 5 3" xfId="45339"/>
    <cellStyle name="Normal 3 6 3 2 2 2 3 6" xfId="15199"/>
    <cellStyle name="Normal 3 6 3 2 2 2 3 6 2" xfId="45341"/>
    <cellStyle name="Normal 3 6 3 2 2 2 3 7" xfId="45326"/>
    <cellStyle name="Normal 3 6 3 2 2 2 4" xfId="15200"/>
    <cellStyle name="Normal 3 6 3 2 2 2 4 2" xfId="15201"/>
    <cellStyle name="Normal 3 6 3 2 2 2 4 2 2" xfId="15202"/>
    <cellStyle name="Normal 3 6 3 2 2 2 4 2 2 2" xfId="15203"/>
    <cellStyle name="Normal 3 6 3 2 2 2 4 2 2 2 2" xfId="45345"/>
    <cellStyle name="Normal 3 6 3 2 2 2 4 2 2 3" xfId="45344"/>
    <cellStyle name="Normal 3 6 3 2 2 2 4 2 3" xfId="15204"/>
    <cellStyle name="Normal 3 6 3 2 2 2 4 2 3 2" xfId="45346"/>
    <cellStyle name="Normal 3 6 3 2 2 2 4 2 4" xfId="45343"/>
    <cellStyle name="Normal 3 6 3 2 2 2 4 3" xfId="15205"/>
    <cellStyle name="Normal 3 6 3 2 2 2 4 3 2" xfId="15206"/>
    <cellStyle name="Normal 3 6 3 2 2 2 4 3 2 2" xfId="15207"/>
    <cellStyle name="Normal 3 6 3 2 2 2 4 3 2 2 2" xfId="45349"/>
    <cellStyle name="Normal 3 6 3 2 2 2 4 3 2 3" xfId="45348"/>
    <cellStyle name="Normal 3 6 3 2 2 2 4 3 3" xfId="15208"/>
    <cellStyle name="Normal 3 6 3 2 2 2 4 3 3 2" xfId="45350"/>
    <cellStyle name="Normal 3 6 3 2 2 2 4 3 4" xfId="45347"/>
    <cellStyle name="Normal 3 6 3 2 2 2 4 4" xfId="15209"/>
    <cellStyle name="Normal 3 6 3 2 2 2 4 4 2" xfId="15210"/>
    <cellStyle name="Normal 3 6 3 2 2 2 4 4 2 2" xfId="45352"/>
    <cellStyle name="Normal 3 6 3 2 2 2 4 4 3" xfId="45351"/>
    <cellStyle name="Normal 3 6 3 2 2 2 4 5" xfId="15211"/>
    <cellStyle name="Normal 3 6 3 2 2 2 4 5 2" xfId="45353"/>
    <cellStyle name="Normal 3 6 3 2 2 2 4 6" xfId="45342"/>
    <cellStyle name="Normal 3 6 3 2 2 2 5" xfId="15212"/>
    <cellStyle name="Normal 3 6 3 2 2 2 5 2" xfId="15213"/>
    <cellStyle name="Normal 3 6 3 2 2 2 5 2 2" xfId="15214"/>
    <cellStyle name="Normal 3 6 3 2 2 2 5 2 2 2" xfId="45356"/>
    <cellStyle name="Normal 3 6 3 2 2 2 5 2 3" xfId="45355"/>
    <cellStyle name="Normal 3 6 3 2 2 2 5 3" xfId="15215"/>
    <cellStyle name="Normal 3 6 3 2 2 2 5 3 2" xfId="45357"/>
    <cellStyle name="Normal 3 6 3 2 2 2 5 4" xfId="45354"/>
    <cellStyle name="Normal 3 6 3 2 2 2 6" xfId="15216"/>
    <cellStyle name="Normal 3 6 3 2 2 2 6 2" xfId="15217"/>
    <cellStyle name="Normal 3 6 3 2 2 2 6 2 2" xfId="15218"/>
    <cellStyle name="Normal 3 6 3 2 2 2 6 2 2 2" xfId="45360"/>
    <cellStyle name="Normal 3 6 3 2 2 2 6 2 3" xfId="45359"/>
    <cellStyle name="Normal 3 6 3 2 2 2 6 3" xfId="15219"/>
    <cellStyle name="Normal 3 6 3 2 2 2 6 3 2" xfId="45361"/>
    <cellStyle name="Normal 3 6 3 2 2 2 6 4" xfId="45358"/>
    <cellStyle name="Normal 3 6 3 2 2 2 7" xfId="15220"/>
    <cellStyle name="Normal 3 6 3 2 2 2 7 2" xfId="15221"/>
    <cellStyle name="Normal 3 6 3 2 2 2 7 2 2" xfId="15222"/>
    <cellStyle name="Normal 3 6 3 2 2 2 7 2 2 2" xfId="45364"/>
    <cellStyle name="Normal 3 6 3 2 2 2 7 2 3" xfId="45363"/>
    <cellStyle name="Normal 3 6 3 2 2 2 7 3" xfId="15223"/>
    <cellStyle name="Normal 3 6 3 2 2 2 7 3 2" xfId="45365"/>
    <cellStyle name="Normal 3 6 3 2 2 2 7 4" xfId="45362"/>
    <cellStyle name="Normal 3 6 3 2 2 2 8" xfId="15224"/>
    <cellStyle name="Normal 3 6 3 2 2 2 8 2" xfId="15225"/>
    <cellStyle name="Normal 3 6 3 2 2 2 8 2 2" xfId="15226"/>
    <cellStyle name="Normal 3 6 3 2 2 2 8 2 2 2" xfId="45368"/>
    <cellStyle name="Normal 3 6 3 2 2 2 8 2 3" xfId="45367"/>
    <cellStyle name="Normal 3 6 3 2 2 2 8 3" xfId="15227"/>
    <cellStyle name="Normal 3 6 3 2 2 2 8 3 2" xfId="45369"/>
    <cellStyle name="Normal 3 6 3 2 2 2 8 4" xfId="45366"/>
    <cellStyle name="Normal 3 6 3 2 2 2 9" xfId="15228"/>
    <cellStyle name="Normal 3 6 3 2 2 2 9 2" xfId="15229"/>
    <cellStyle name="Normal 3 6 3 2 2 2 9 2 2" xfId="15230"/>
    <cellStyle name="Normal 3 6 3 2 2 2 9 2 2 2" xfId="45372"/>
    <cellStyle name="Normal 3 6 3 2 2 2 9 2 3" xfId="45371"/>
    <cellStyle name="Normal 3 6 3 2 2 2 9 3" xfId="15231"/>
    <cellStyle name="Normal 3 6 3 2 2 2 9 3 2" xfId="45373"/>
    <cellStyle name="Normal 3 6 3 2 2 2 9 4" xfId="45370"/>
    <cellStyle name="Normal 3 6 3 2 2 3" xfId="15232"/>
    <cellStyle name="Normal 3 6 3 2 2 3 2" xfId="15233"/>
    <cellStyle name="Normal 3 6 3 2 2 3 2 2" xfId="15234"/>
    <cellStyle name="Normal 3 6 3 2 2 3 2 2 2" xfId="15235"/>
    <cellStyle name="Normal 3 6 3 2 2 3 2 2 2 2" xfId="45377"/>
    <cellStyle name="Normal 3 6 3 2 2 3 2 2 3" xfId="45376"/>
    <cellStyle name="Normal 3 6 3 2 2 3 2 3" xfId="15236"/>
    <cellStyle name="Normal 3 6 3 2 2 3 2 3 2" xfId="45378"/>
    <cellStyle name="Normal 3 6 3 2 2 3 2 4" xfId="45375"/>
    <cellStyle name="Normal 3 6 3 2 2 3 3" xfId="15237"/>
    <cellStyle name="Normal 3 6 3 2 2 3 3 2" xfId="15238"/>
    <cellStyle name="Normal 3 6 3 2 2 3 3 2 2" xfId="15239"/>
    <cellStyle name="Normal 3 6 3 2 2 3 3 2 2 2" xfId="45381"/>
    <cellStyle name="Normal 3 6 3 2 2 3 3 2 3" xfId="45380"/>
    <cellStyle name="Normal 3 6 3 2 2 3 3 3" xfId="15240"/>
    <cellStyle name="Normal 3 6 3 2 2 3 3 3 2" xfId="45382"/>
    <cellStyle name="Normal 3 6 3 2 2 3 3 4" xfId="45379"/>
    <cellStyle name="Normal 3 6 3 2 2 3 4" xfId="15241"/>
    <cellStyle name="Normal 3 6 3 2 2 3 4 2" xfId="15242"/>
    <cellStyle name="Normal 3 6 3 2 2 3 4 2 2" xfId="15243"/>
    <cellStyle name="Normal 3 6 3 2 2 3 4 2 2 2" xfId="45385"/>
    <cellStyle name="Normal 3 6 3 2 2 3 4 2 3" xfId="45384"/>
    <cellStyle name="Normal 3 6 3 2 2 3 4 3" xfId="15244"/>
    <cellStyle name="Normal 3 6 3 2 2 3 4 3 2" xfId="45386"/>
    <cellStyle name="Normal 3 6 3 2 2 3 4 4" xfId="45383"/>
    <cellStyle name="Normal 3 6 3 2 2 3 5" xfId="15245"/>
    <cellStyle name="Normal 3 6 3 2 2 3 5 2" xfId="15246"/>
    <cellStyle name="Normal 3 6 3 2 2 3 5 2 2" xfId="45388"/>
    <cellStyle name="Normal 3 6 3 2 2 3 5 3" xfId="45387"/>
    <cellStyle name="Normal 3 6 3 2 2 3 6" xfId="15247"/>
    <cellStyle name="Normal 3 6 3 2 2 3 6 2" xfId="45389"/>
    <cellStyle name="Normal 3 6 3 2 2 3 7" xfId="45374"/>
    <cellStyle name="Normal 3 6 3 2 2 4" xfId="15248"/>
    <cellStyle name="Normal 3 6 3 2 2 4 2" xfId="15249"/>
    <cellStyle name="Normal 3 6 3 2 2 4 2 2" xfId="15250"/>
    <cellStyle name="Normal 3 6 3 2 2 4 2 2 2" xfId="15251"/>
    <cellStyle name="Normal 3 6 3 2 2 4 2 2 2 2" xfId="45393"/>
    <cellStyle name="Normal 3 6 3 2 2 4 2 2 3" xfId="45392"/>
    <cellStyle name="Normal 3 6 3 2 2 4 2 3" xfId="15252"/>
    <cellStyle name="Normal 3 6 3 2 2 4 2 3 2" xfId="45394"/>
    <cellStyle name="Normal 3 6 3 2 2 4 2 4" xfId="45391"/>
    <cellStyle name="Normal 3 6 3 2 2 4 3" xfId="15253"/>
    <cellStyle name="Normal 3 6 3 2 2 4 3 2" xfId="15254"/>
    <cellStyle name="Normal 3 6 3 2 2 4 3 2 2" xfId="15255"/>
    <cellStyle name="Normal 3 6 3 2 2 4 3 2 2 2" xfId="45397"/>
    <cellStyle name="Normal 3 6 3 2 2 4 3 2 3" xfId="45396"/>
    <cellStyle name="Normal 3 6 3 2 2 4 3 3" xfId="15256"/>
    <cellStyle name="Normal 3 6 3 2 2 4 3 3 2" xfId="45398"/>
    <cellStyle name="Normal 3 6 3 2 2 4 3 4" xfId="45395"/>
    <cellStyle name="Normal 3 6 3 2 2 4 4" xfId="15257"/>
    <cellStyle name="Normal 3 6 3 2 2 4 4 2" xfId="15258"/>
    <cellStyle name="Normal 3 6 3 2 2 4 4 2 2" xfId="15259"/>
    <cellStyle name="Normal 3 6 3 2 2 4 4 2 2 2" xfId="45401"/>
    <cellStyle name="Normal 3 6 3 2 2 4 4 2 3" xfId="45400"/>
    <cellStyle name="Normal 3 6 3 2 2 4 4 3" xfId="15260"/>
    <cellStyle name="Normal 3 6 3 2 2 4 4 3 2" xfId="45402"/>
    <cellStyle name="Normal 3 6 3 2 2 4 4 4" xfId="45399"/>
    <cellStyle name="Normal 3 6 3 2 2 4 5" xfId="15261"/>
    <cellStyle name="Normal 3 6 3 2 2 4 5 2" xfId="15262"/>
    <cellStyle name="Normal 3 6 3 2 2 4 5 2 2" xfId="45404"/>
    <cellStyle name="Normal 3 6 3 2 2 4 5 3" xfId="45403"/>
    <cellStyle name="Normal 3 6 3 2 2 4 6" xfId="15263"/>
    <cellStyle name="Normal 3 6 3 2 2 4 6 2" xfId="45405"/>
    <cellStyle name="Normal 3 6 3 2 2 4 7" xfId="45390"/>
    <cellStyle name="Normal 3 6 3 2 2 5" xfId="15264"/>
    <cellStyle name="Normal 3 6 3 2 2 5 2" xfId="15265"/>
    <cellStyle name="Normal 3 6 3 2 2 5 2 2" xfId="15266"/>
    <cellStyle name="Normal 3 6 3 2 2 5 2 2 2" xfId="15267"/>
    <cellStyle name="Normal 3 6 3 2 2 5 2 2 2 2" xfId="45409"/>
    <cellStyle name="Normal 3 6 3 2 2 5 2 2 3" xfId="45408"/>
    <cellStyle name="Normal 3 6 3 2 2 5 2 3" xfId="15268"/>
    <cellStyle name="Normal 3 6 3 2 2 5 2 3 2" xfId="45410"/>
    <cellStyle name="Normal 3 6 3 2 2 5 2 4" xfId="45407"/>
    <cellStyle name="Normal 3 6 3 2 2 5 3" xfId="15269"/>
    <cellStyle name="Normal 3 6 3 2 2 5 3 2" xfId="15270"/>
    <cellStyle name="Normal 3 6 3 2 2 5 3 2 2" xfId="15271"/>
    <cellStyle name="Normal 3 6 3 2 2 5 3 2 2 2" xfId="45413"/>
    <cellStyle name="Normal 3 6 3 2 2 5 3 2 3" xfId="45412"/>
    <cellStyle name="Normal 3 6 3 2 2 5 3 3" xfId="15272"/>
    <cellStyle name="Normal 3 6 3 2 2 5 3 3 2" xfId="45414"/>
    <cellStyle name="Normal 3 6 3 2 2 5 3 4" xfId="45411"/>
    <cellStyle name="Normal 3 6 3 2 2 5 4" xfId="15273"/>
    <cellStyle name="Normal 3 6 3 2 2 5 4 2" xfId="15274"/>
    <cellStyle name="Normal 3 6 3 2 2 5 4 2 2" xfId="45416"/>
    <cellStyle name="Normal 3 6 3 2 2 5 4 3" xfId="45415"/>
    <cellStyle name="Normal 3 6 3 2 2 5 5" xfId="15275"/>
    <cellStyle name="Normal 3 6 3 2 2 5 5 2" xfId="45417"/>
    <cellStyle name="Normal 3 6 3 2 2 5 6" xfId="45406"/>
    <cellStyle name="Normal 3 6 3 2 2 6" xfId="15276"/>
    <cellStyle name="Normal 3 6 3 2 2 6 2" xfId="15277"/>
    <cellStyle name="Normal 3 6 3 2 2 6 2 2" xfId="15278"/>
    <cellStyle name="Normal 3 6 3 2 2 6 2 2 2" xfId="45420"/>
    <cellStyle name="Normal 3 6 3 2 2 6 2 3" xfId="45419"/>
    <cellStyle name="Normal 3 6 3 2 2 6 3" xfId="15279"/>
    <cellStyle name="Normal 3 6 3 2 2 6 3 2" xfId="45421"/>
    <cellStyle name="Normal 3 6 3 2 2 6 4" xfId="45418"/>
    <cellStyle name="Normal 3 6 3 2 2 7" xfId="15280"/>
    <cellStyle name="Normal 3 6 3 2 2 7 2" xfId="15281"/>
    <cellStyle name="Normal 3 6 3 2 2 7 2 2" xfId="15282"/>
    <cellStyle name="Normal 3 6 3 2 2 7 2 2 2" xfId="45424"/>
    <cellStyle name="Normal 3 6 3 2 2 7 2 3" xfId="45423"/>
    <cellStyle name="Normal 3 6 3 2 2 7 3" xfId="15283"/>
    <cellStyle name="Normal 3 6 3 2 2 7 3 2" xfId="45425"/>
    <cellStyle name="Normal 3 6 3 2 2 7 4" xfId="45422"/>
    <cellStyle name="Normal 3 6 3 2 2 8" xfId="15284"/>
    <cellStyle name="Normal 3 6 3 2 2 8 2" xfId="15285"/>
    <cellStyle name="Normal 3 6 3 2 2 8 2 2" xfId="15286"/>
    <cellStyle name="Normal 3 6 3 2 2 8 2 2 2" xfId="45428"/>
    <cellStyle name="Normal 3 6 3 2 2 8 2 3" xfId="45427"/>
    <cellStyle name="Normal 3 6 3 2 2 8 3" xfId="15287"/>
    <cellStyle name="Normal 3 6 3 2 2 8 3 2" xfId="45429"/>
    <cellStyle name="Normal 3 6 3 2 2 8 4" xfId="45426"/>
    <cellStyle name="Normal 3 6 3 2 2 9" xfId="15288"/>
    <cellStyle name="Normal 3 6 3 2 2 9 2" xfId="15289"/>
    <cellStyle name="Normal 3 6 3 2 2 9 2 2" xfId="15290"/>
    <cellStyle name="Normal 3 6 3 2 2 9 2 2 2" xfId="45432"/>
    <cellStyle name="Normal 3 6 3 2 2 9 2 3" xfId="45431"/>
    <cellStyle name="Normal 3 6 3 2 2 9 3" xfId="15291"/>
    <cellStyle name="Normal 3 6 3 2 2 9 3 2" xfId="45433"/>
    <cellStyle name="Normal 3 6 3 2 2 9 4" xfId="45430"/>
    <cellStyle name="Normal 3 6 3 2 3" xfId="15292"/>
    <cellStyle name="Normal 3 6 3 2 3 10" xfId="15293"/>
    <cellStyle name="Normal 3 6 3 2 3 10 2" xfId="15294"/>
    <cellStyle name="Normal 3 6 3 2 3 10 2 2" xfId="45436"/>
    <cellStyle name="Normal 3 6 3 2 3 10 3" xfId="45435"/>
    <cellStyle name="Normal 3 6 3 2 3 11" xfId="15295"/>
    <cellStyle name="Normal 3 6 3 2 3 11 2" xfId="45437"/>
    <cellStyle name="Normal 3 6 3 2 3 12" xfId="45434"/>
    <cellStyle name="Normal 3 6 3 2 3 2" xfId="15296"/>
    <cellStyle name="Normal 3 6 3 2 3 2 2" xfId="15297"/>
    <cellStyle name="Normal 3 6 3 2 3 2 2 2" xfId="15298"/>
    <cellStyle name="Normal 3 6 3 2 3 2 2 2 2" xfId="15299"/>
    <cellStyle name="Normal 3 6 3 2 3 2 2 2 2 2" xfId="45441"/>
    <cellStyle name="Normal 3 6 3 2 3 2 2 2 3" xfId="45440"/>
    <cellStyle name="Normal 3 6 3 2 3 2 2 3" xfId="15300"/>
    <cellStyle name="Normal 3 6 3 2 3 2 2 3 2" xfId="45442"/>
    <cellStyle name="Normal 3 6 3 2 3 2 2 4" xfId="45439"/>
    <cellStyle name="Normal 3 6 3 2 3 2 3" xfId="15301"/>
    <cellStyle name="Normal 3 6 3 2 3 2 3 2" xfId="15302"/>
    <cellStyle name="Normal 3 6 3 2 3 2 3 2 2" xfId="15303"/>
    <cellStyle name="Normal 3 6 3 2 3 2 3 2 2 2" xfId="45445"/>
    <cellStyle name="Normal 3 6 3 2 3 2 3 2 3" xfId="45444"/>
    <cellStyle name="Normal 3 6 3 2 3 2 3 3" xfId="15304"/>
    <cellStyle name="Normal 3 6 3 2 3 2 3 3 2" xfId="45446"/>
    <cellStyle name="Normal 3 6 3 2 3 2 3 4" xfId="45443"/>
    <cellStyle name="Normal 3 6 3 2 3 2 4" xfId="15305"/>
    <cellStyle name="Normal 3 6 3 2 3 2 4 2" xfId="15306"/>
    <cellStyle name="Normal 3 6 3 2 3 2 4 2 2" xfId="15307"/>
    <cellStyle name="Normal 3 6 3 2 3 2 4 2 2 2" xfId="45449"/>
    <cellStyle name="Normal 3 6 3 2 3 2 4 2 3" xfId="45448"/>
    <cellStyle name="Normal 3 6 3 2 3 2 4 3" xfId="15308"/>
    <cellStyle name="Normal 3 6 3 2 3 2 4 3 2" xfId="45450"/>
    <cellStyle name="Normal 3 6 3 2 3 2 4 4" xfId="45447"/>
    <cellStyle name="Normal 3 6 3 2 3 2 5" xfId="15309"/>
    <cellStyle name="Normal 3 6 3 2 3 2 5 2" xfId="15310"/>
    <cellStyle name="Normal 3 6 3 2 3 2 5 2 2" xfId="45452"/>
    <cellStyle name="Normal 3 6 3 2 3 2 5 3" xfId="45451"/>
    <cellStyle name="Normal 3 6 3 2 3 2 6" xfId="15311"/>
    <cellStyle name="Normal 3 6 3 2 3 2 6 2" xfId="45453"/>
    <cellStyle name="Normal 3 6 3 2 3 2 7" xfId="45438"/>
    <cellStyle name="Normal 3 6 3 2 3 3" xfId="15312"/>
    <cellStyle name="Normal 3 6 3 2 3 3 2" xfId="15313"/>
    <cellStyle name="Normal 3 6 3 2 3 3 2 2" xfId="15314"/>
    <cellStyle name="Normal 3 6 3 2 3 3 2 2 2" xfId="15315"/>
    <cellStyle name="Normal 3 6 3 2 3 3 2 2 2 2" xfId="45457"/>
    <cellStyle name="Normal 3 6 3 2 3 3 2 2 3" xfId="45456"/>
    <cellStyle name="Normal 3 6 3 2 3 3 2 3" xfId="15316"/>
    <cellStyle name="Normal 3 6 3 2 3 3 2 3 2" xfId="45458"/>
    <cellStyle name="Normal 3 6 3 2 3 3 2 4" xfId="45455"/>
    <cellStyle name="Normal 3 6 3 2 3 3 3" xfId="15317"/>
    <cellStyle name="Normal 3 6 3 2 3 3 3 2" xfId="15318"/>
    <cellStyle name="Normal 3 6 3 2 3 3 3 2 2" xfId="15319"/>
    <cellStyle name="Normal 3 6 3 2 3 3 3 2 2 2" xfId="45461"/>
    <cellStyle name="Normal 3 6 3 2 3 3 3 2 3" xfId="45460"/>
    <cellStyle name="Normal 3 6 3 2 3 3 3 3" xfId="15320"/>
    <cellStyle name="Normal 3 6 3 2 3 3 3 3 2" xfId="45462"/>
    <cellStyle name="Normal 3 6 3 2 3 3 3 4" xfId="45459"/>
    <cellStyle name="Normal 3 6 3 2 3 3 4" xfId="15321"/>
    <cellStyle name="Normal 3 6 3 2 3 3 4 2" xfId="15322"/>
    <cellStyle name="Normal 3 6 3 2 3 3 4 2 2" xfId="15323"/>
    <cellStyle name="Normal 3 6 3 2 3 3 4 2 2 2" xfId="45465"/>
    <cellStyle name="Normal 3 6 3 2 3 3 4 2 3" xfId="45464"/>
    <cellStyle name="Normal 3 6 3 2 3 3 4 3" xfId="15324"/>
    <cellStyle name="Normal 3 6 3 2 3 3 4 3 2" xfId="45466"/>
    <cellStyle name="Normal 3 6 3 2 3 3 4 4" xfId="45463"/>
    <cellStyle name="Normal 3 6 3 2 3 3 5" xfId="15325"/>
    <cellStyle name="Normal 3 6 3 2 3 3 5 2" xfId="15326"/>
    <cellStyle name="Normal 3 6 3 2 3 3 5 2 2" xfId="45468"/>
    <cellStyle name="Normal 3 6 3 2 3 3 5 3" xfId="45467"/>
    <cellStyle name="Normal 3 6 3 2 3 3 6" xfId="15327"/>
    <cellStyle name="Normal 3 6 3 2 3 3 6 2" xfId="45469"/>
    <cellStyle name="Normal 3 6 3 2 3 3 7" xfId="45454"/>
    <cellStyle name="Normal 3 6 3 2 3 4" xfId="15328"/>
    <cellStyle name="Normal 3 6 3 2 3 4 2" xfId="15329"/>
    <cellStyle name="Normal 3 6 3 2 3 4 2 2" xfId="15330"/>
    <cellStyle name="Normal 3 6 3 2 3 4 2 2 2" xfId="15331"/>
    <cellStyle name="Normal 3 6 3 2 3 4 2 2 2 2" xfId="45473"/>
    <cellStyle name="Normal 3 6 3 2 3 4 2 2 3" xfId="45472"/>
    <cellStyle name="Normal 3 6 3 2 3 4 2 3" xfId="15332"/>
    <cellStyle name="Normal 3 6 3 2 3 4 2 3 2" xfId="45474"/>
    <cellStyle name="Normal 3 6 3 2 3 4 2 4" xfId="45471"/>
    <cellStyle name="Normal 3 6 3 2 3 4 3" xfId="15333"/>
    <cellStyle name="Normal 3 6 3 2 3 4 3 2" xfId="15334"/>
    <cellStyle name="Normal 3 6 3 2 3 4 3 2 2" xfId="15335"/>
    <cellStyle name="Normal 3 6 3 2 3 4 3 2 2 2" xfId="45477"/>
    <cellStyle name="Normal 3 6 3 2 3 4 3 2 3" xfId="45476"/>
    <cellStyle name="Normal 3 6 3 2 3 4 3 3" xfId="15336"/>
    <cellStyle name="Normal 3 6 3 2 3 4 3 3 2" xfId="45478"/>
    <cellStyle name="Normal 3 6 3 2 3 4 3 4" xfId="45475"/>
    <cellStyle name="Normal 3 6 3 2 3 4 4" xfId="15337"/>
    <cellStyle name="Normal 3 6 3 2 3 4 4 2" xfId="15338"/>
    <cellStyle name="Normal 3 6 3 2 3 4 4 2 2" xfId="45480"/>
    <cellStyle name="Normal 3 6 3 2 3 4 4 3" xfId="45479"/>
    <cellStyle name="Normal 3 6 3 2 3 4 5" xfId="15339"/>
    <cellStyle name="Normal 3 6 3 2 3 4 5 2" xfId="45481"/>
    <cellStyle name="Normal 3 6 3 2 3 4 6" xfId="45470"/>
    <cellStyle name="Normal 3 6 3 2 3 5" xfId="15340"/>
    <cellStyle name="Normal 3 6 3 2 3 5 2" xfId="15341"/>
    <cellStyle name="Normal 3 6 3 2 3 5 2 2" xfId="15342"/>
    <cellStyle name="Normal 3 6 3 2 3 5 2 2 2" xfId="45484"/>
    <cellStyle name="Normal 3 6 3 2 3 5 2 3" xfId="45483"/>
    <cellStyle name="Normal 3 6 3 2 3 5 3" xfId="15343"/>
    <cellStyle name="Normal 3 6 3 2 3 5 3 2" xfId="45485"/>
    <cellStyle name="Normal 3 6 3 2 3 5 4" xfId="45482"/>
    <cellStyle name="Normal 3 6 3 2 3 6" xfId="15344"/>
    <cellStyle name="Normal 3 6 3 2 3 6 2" xfId="15345"/>
    <cellStyle name="Normal 3 6 3 2 3 6 2 2" xfId="15346"/>
    <cellStyle name="Normal 3 6 3 2 3 6 2 2 2" xfId="45488"/>
    <cellStyle name="Normal 3 6 3 2 3 6 2 3" xfId="45487"/>
    <cellStyle name="Normal 3 6 3 2 3 6 3" xfId="15347"/>
    <cellStyle name="Normal 3 6 3 2 3 6 3 2" xfId="45489"/>
    <cellStyle name="Normal 3 6 3 2 3 6 4" xfId="45486"/>
    <cellStyle name="Normal 3 6 3 2 3 7" xfId="15348"/>
    <cellStyle name="Normal 3 6 3 2 3 7 2" xfId="15349"/>
    <cellStyle name="Normal 3 6 3 2 3 7 2 2" xfId="15350"/>
    <cellStyle name="Normal 3 6 3 2 3 7 2 2 2" xfId="45492"/>
    <cellStyle name="Normal 3 6 3 2 3 7 2 3" xfId="45491"/>
    <cellStyle name="Normal 3 6 3 2 3 7 3" xfId="15351"/>
    <cellStyle name="Normal 3 6 3 2 3 7 3 2" xfId="45493"/>
    <cellStyle name="Normal 3 6 3 2 3 7 4" xfId="45490"/>
    <cellStyle name="Normal 3 6 3 2 3 8" xfId="15352"/>
    <cellStyle name="Normal 3 6 3 2 3 8 2" xfId="15353"/>
    <cellStyle name="Normal 3 6 3 2 3 8 2 2" xfId="15354"/>
    <cellStyle name="Normal 3 6 3 2 3 8 2 2 2" xfId="45496"/>
    <cellStyle name="Normal 3 6 3 2 3 8 2 3" xfId="45495"/>
    <cellStyle name="Normal 3 6 3 2 3 8 3" xfId="15355"/>
    <cellStyle name="Normal 3 6 3 2 3 8 3 2" xfId="45497"/>
    <cellStyle name="Normal 3 6 3 2 3 8 4" xfId="45494"/>
    <cellStyle name="Normal 3 6 3 2 3 9" xfId="15356"/>
    <cellStyle name="Normal 3 6 3 2 3 9 2" xfId="15357"/>
    <cellStyle name="Normal 3 6 3 2 3 9 2 2" xfId="15358"/>
    <cellStyle name="Normal 3 6 3 2 3 9 2 2 2" xfId="45500"/>
    <cellStyle name="Normal 3 6 3 2 3 9 2 3" xfId="45499"/>
    <cellStyle name="Normal 3 6 3 2 3 9 3" xfId="15359"/>
    <cellStyle name="Normal 3 6 3 2 3 9 3 2" xfId="45501"/>
    <cellStyle name="Normal 3 6 3 2 3 9 4" xfId="45498"/>
    <cellStyle name="Normal 3 6 3 2 4" xfId="15360"/>
    <cellStyle name="Normal 3 6 3 2 4 2" xfId="15361"/>
    <cellStyle name="Normal 3 6 3 2 4 2 2" xfId="15362"/>
    <cellStyle name="Normal 3 6 3 2 4 2 2 2" xfId="15363"/>
    <cellStyle name="Normal 3 6 3 2 4 2 2 2 2" xfId="45505"/>
    <cellStyle name="Normal 3 6 3 2 4 2 2 3" xfId="45504"/>
    <cellStyle name="Normal 3 6 3 2 4 2 3" xfId="15364"/>
    <cellStyle name="Normal 3 6 3 2 4 2 3 2" xfId="45506"/>
    <cellStyle name="Normal 3 6 3 2 4 2 4" xfId="45503"/>
    <cellStyle name="Normal 3 6 3 2 4 3" xfId="15365"/>
    <cellStyle name="Normal 3 6 3 2 4 3 2" xfId="15366"/>
    <cellStyle name="Normal 3 6 3 2 4 3 2 2" xfId="15367"/>
    <cellStyle name="Normal 3 6 3 2 4 3 2 2 2" xfId="45509"/>
    <cellStyle name="Normal 3 6 3 2 4 3 2 3" xfId="45508"/>
    <cellStyle name="Normal 3 6 3 2 4 3 3" xfId="15368"/>
    <cellStyle name="Normal 3 6 3 2 4 3 3 2" xfId="45510"/>
    <cellStyle name="Normal 3 6 3 2 4 3 4" xfId="45507"/>
    <cellStyle name="Normal 3 6 3 2 4 4" xfId="15369"/>
    <cellStyle name="Normal 3 6 3 2 4 4 2" xfId="15370"/>
    <cellStyle name="Normal 3 6 3 2 4 4 2 2" xfId="15371"/>
    <cellStyle name="Normal 3 6 3 2 4 4 2 2 2" xfId="45513"/>
    <cellStyle name="Normal 3 6 3 2 4 4 2 3" xfId="45512"/>
    <cellStyle name="Normal 3 6 3 2 4 4 3" xfId="15372"/>
    <cellStyle name="Normal 3 6 3 2 4 4 3 2" xfId="45514"/>
    <cellStyle name="Normal 3 6 3 2 4 4 4" xfId="45511"/>
    <cellStyle name="Normal 3 6 3 2 4 5" xfId="15373"/>
    <cellStyle name="Normal 3 6 3 2 4 5 2" xfId="15374"/>
    <cellStyle name="Normal 3 6 3 2 4 5 2 2" xfId="45516"/>
    <cellStyle name="Normal 3 6 3 2 4 5 3" xfId="45515"/>
    <cellStyle name="Normal 3 6 3 2 4 6" xfId="15375"/>
    <cellStyle name="Normal 3 6 3 2 4 6 2" xfId="45517"/>
    <cellStyle name="Normal 3 6 3 2 4 7" xfId="45502"/>
    <cellStyle name="Normal 3 6 3 2 5" xfId="15376"/>
    <cellStyle name="Normal 3 6 3 2 5 2" xfId="15377"/>
    <cellStyle name="Normal 3 6 3 2 5 2 2" xfId="15378"/>
    <cellStyle name="Normal 3 6 3 2 5 2 2 2" xfId="15379"/>
    <cellStyle name="Normal 3 6 3 2 5 2 2 2 2" xfId="45521"/>
    <cellStyle name="Normal 3 6 3 2 5 2 2 3" xfId="45520"/>
    <cellStyle name="Normal 3 6 3 2 5 2 3" xfId="15380"/>
    <cellStyle name="Normal 3 6 3 2 5 2 3 2" xfId="45522"/>
    <cellStyle name="Normal 3 6 3 2 5 2 4" xfId="45519"/>
    <cellStyle name="Normal 3 6 3 2 5 3" xfId="15381"/>
    <cellStyle name="Normal 3 6 3 2 5 3 2" xfId="15382"/>
    <cellStyle name="Normal 3 6 3 2 5 3 2 2" xfId="15383"/>
    <cellStyle name="Normal 3 6 3 2 5 3 2 2 2" xfId="45525"/>
    <cellStyle name="Normal 3 6 3 2 5 3 2 3" xfId="45524"/>
    <cellStyle name="Normal 3 6 3 2 5 3 3" xfId="15384"/>
    <cellStyle name="Normal 3 6 3 2 5 3 3 2" xfId="45526"/>
    <cellStyle name="Normal 3 6 3 2 5 3 4" xfId="45523"/>
    <cellStyle name="Normal 3 6 3 2 5 4" xfId="15385"/>
    <cellStyle name="Normal 3 6 3 2 5 4 2" xfId="15386"/>
    <cellStyle name="Normal 3 6 3 2 5 4 2 2" xfId="15387"/>
    <cellStyle name="Normal 3 6 3 2 5 4 2 2 2" xfId="45529"/>
    <cellStyle name="Normal 3 6 3 2 5 4 2 3" xfId="45528"/>
    <cellStyle name="Normal 3 6 3 2 5 4 3" xfId="15388"/>
    <cellStyle name="Normal 3 6 3 2 5 4 3 2" xfId="45530"/>
    <cellStyle name="Normal 3 6 3 2 5 4 4" xfId="45527"/>
    <cellStyle name="Normal 3 6 3 2 5 5" xfId="15389"/>
    <cellStyle name="Normal 3 6 3 2 5 5 2" xfId="15390"/>
    <cellStyle name="Normal 3 6 3 2 5 5 2 2" xfId="45532"/>
    <cellStyle name="Normal 3 6 3 2 5 5 3" xfId="45531"/>
    <cellStyle name="Normal 3 6 3 2 5 6" xfId="15391"/>
    <cellStyle name="Normal 3 6 3 2 5 6 2" xfId="45533"/>
    <cellStyle name="Normal 3 6 3 2 5 7" xfId="45518"/>
    <cellStyle name="Normal 3 6 3 2 6" xfId="15392"/>
    <cellStyle name="Normal 3 6 3 2 6 2" xfId="15393"/>
    <cellStyle name="Normal 3 6 3 2 6 2 2" xfId="15394"/>
    <cellStyle name="Normal 3 6 3 2 6 2 2 2" xfId="15395"/>
    <cellStyle name="Normal 3 6 3 2 6 2 2 2 2" xfId="45537"/>
    <cellStyle name="Normal 3 6 3 2 6 2 2 3" xfId="45536"/>
    <cellStyle name="Normal 3 6 3 2 6 2 3" xfId="15396"/>
    <cellStyle name="Normal 3 6 3 2 6 2 3 2" xfId="45538"/>
    <cellStyle name="Normal 3 6 3 2 6 2 4" xfId="45535"/>
    <cellStyle name="Normal 3 6 3 2 6 3" xfId="15397"/>
    <cellStyle name="Normal 3 6 3 2 6 3 2" xfId="15398"/>
    <cellStyle name="Normal 3 6 3 2 6 3 2 2" xfId="15399"/>
    <cellStyle name="Normal 3 6 3 2 6 3 2 2 2" xfId="45541"/>
    <cellStyle name="Normal 3 6 3 2 6 3 2 3" xfId="45540"/>
    <cellStyle name="Normal 3 6 3 2 6 3 3" xfId="15400"/>
    <cellStyle name="Normal 3 6 3 2 6 3 3 2" xfId="45542"/>
    <cellStyle name="Normal 3 6 3 2 6 3 4" xfId="45539"/>
    <cellStyle name="Normal 3 6 3 2 6 4" xfId="15401"/>
    <cellStyle name="Normal 3 6 3 2 6 4 2" xfId="15402"/>
    <cellStyle name="Normal 3 6 3 2 6 4 2 2" xfId="45544"/>
    <cellStyle name="Normal 3 6 3 2 6 4 3" xfId="45543"/>
    <cellStyle name="Normal 3 6 3 2 6 5" xfId="15403"/>
    <cellStyle name="Normal 3 6 3 2 6 5 2" xfId="45545"/>
    <cellStyle name="Normal 3 6 3 2 6 6" xfId="45534"/>
    <cellStyle name="Normal 3 6 3 2 7" xfId="15404"/>
    <cellStyle name="Normal 3 6 3 2 7 2" xfId="15405"/>
    <cellStyle name="Normal 3 6 3 2 7 2 2" xfId="15406"/>
    <cellStyle name="Normal 3 6 3 2 7 2 2 2" xfId="45548"/>
    <cellStyle name="Normal 3 6 3 2 7 2 3" xfId="45547"/>
    <cellStyle name="Normal 3 6 3 2 7 3" xfId="15407"/>
    <cellStyle name="Normal 3 6 3 2 7 3 2" xfId="45549"/>
    <cellStyle name="Normal 3 6 3 2 7 4" xfId="45546"/>
    <cellStyle name="Normal 3 6 3 2 8" xfId="15408"/>
    <cellStyle name="Normal 3 6 3 2 8 2" xfId="15409"/>
    <cellStyle name="Normal 3 6 3 2 8 2 2" xfId="15410"/>
    <cellStyle name="Normal 3 6 3 2 8 2 2 2" xfId="45552"/>
    <cellStyle name="Normal 3 6 3 2 8 2 3" xfId="45551"/>
    <cellStyle name="Normal 3 6 3 2 8 3" xfId="15411"/>
    <cellStyle name="Normal 3 6 3 2 8 3 2" xfId="45553"/>
    <cellStyle name="Normal 3 6 3 2 8 4" xfId="45550"/>
    <cellStyle name="Normal 3 6 3 2 9" xfId="15412"/>
    <cellStyle name="Normal 3 6 3 2 9 2" xfId="15413"/>
    <cellStyle name="Normal 3 6 3 2 9 2 2" xfId="15414"/>
    <cellStyle name="Normal 3 6 3 2 9 2 2 2" xfId="45556"/>
    <cellStyle name="Normal 3 6 3 2 9 2 3" xfId="45555"/>
    <cellStyle name="Normal 3 6 3 2 9 3" xfId="15415"/>
    <cellStyle name="Normal 3 6 3 2 9 3 2" xfId="45557"/>
    <cellStyle name="Normal 3 6 3 2 9 4" xfId="45554"/>
    <cellStyle name="Normal 3 6 3 3" xfId="15416"/>
    <cellStyle name="Normal 3 6 3 3 10" xfId="15417"/>
    <cellStyle name="Normal 3 6 3 3 10 2" xfId="15418"/>
    <cellStyle name="Normal 3 6 3 3 10 2 2" xfId="15419"/>
    <cellStyle name="Normal 3 6 3 3 10 2 2 2" xfId="45561"/>
    <cellStyle name="Normal 3 6 3 3 10 2 3" xfId="45560"/>
    <cellStyle name="Normal 3 6 3 3 10 3" xfId="15420"/>
    <cellStyle name="Normal 3 6 3 3 10 3 2" xfId="45562"/>
    <cellStyle name="Normal 3 6 3 3 10 4" xfId="45559"/>
    <cellStyle name="Normal 3 6 3 3 11" xfId="15421"/>
    <cellStyle name="Normal 3 6 3 3 11 2" xfId="15422"/>
    <cellStyle name="Normal 3 6 3 3 11 2 2" xfId="45564"/>
    <cellStyle name="Normal 3 6 3 3 11 3" xfId="45563"/>
    <cellStyle name="Normal 3 6 3 3 12" xfId="15423"/>
    <cellStyle name="Normal 3 6 3 3 12 2" xfId="45565"/>
    <cellStyle name="Normal 3 6 3 3 13" xfId="15424"/>
    <cellStyle name="Normal 3 6 3 3 13 2" xfId="45566"/>
    <cellStyle name="Normal 3 6 3 3 14" xfId="45558"/>
    <cellStyle name="Normal 3 6 3 3 2" xfId="15425"/>
    <cellStyle name="Normal 3 6 3 3 2 10" xfId="15426"/>
    <cellStyle name="Normal 3 6 3 3 2 10 2" xfId="15427"/>
    <cellStyle name="Normal 3 6 3 3 2 10 2 2" xfId="45569"/>
    <cellStyle name="Normal 3 6 3 3 2 10 3" xfId="45568"/>
    <cellStyle name="Normal 3 6 3 3 2 11" xfId="15428"/>
    <cellStyle name="Normal 3 6 3 3 2 11 2" xfId="45570"/>
    <cellStyle name="Normal 3 6 3 3 2 12" xfId="45567"/>
    <cellStyle name="Normal 3 6 3 3 2 2" xfId="15429"/>
    <cellStyle name="Normal 3 6 3 3 2 2 2" xfId="15430"/>
    <cellStyle name="Normal 3 6 3 3 2 2 2 2" xfId="15431"/>
    <cellStyle name="Normal 3 6 3 3 2 2 2 2 2" xfId="15432"/>
    <cellStyle name="Normal 3 6 3 3 2 2 2 2 2 2" xfId="45574"/>
    <cellStyle name="Normal 3 6 3 3 2 2 2 2 3" xfId="45573"/>
    <cellStyle name="Normal 3 6 3 3 2 2 2 3" xfId="15433"/>
    <cellStyle name="Normal 3 6 3 3 2 2 2 3 2" xfId="45575"/>
    <cellStyle name="Normal 3 6 3 3 2 2 2 4" xfId="45572"/>
    <cellStyle name="Normal 3 6 3 3 2 2 3" xfId="15434"/>
    <cellStyle name="Normal 3 6 3 3 2 2 3 2" xfId="15435"/>
    <cellStyle name="Normal 3 6 3 3 2 2 3 2 2" xfId="15436"/>
    <cellStyle name="Normal 3 6 3 3 2 2 3 2 2 2" xfId="45578"/>
    <cellStyle name="Normal 3 6 3 3 2 2 3 2 3" xfId="45577"/>
    <cellStyle name="Normal 3 6 3 3 2 2 3 3" xfId="15437"/>
    <cellStyle name="Normal 3 6 3 3 2 2 3 3 2" xfId="45579"/>
    <cellStyle name="Normal 3 6 3 3 2 2 3 4" xfId="45576"/>
    <cellStyle name="Normal 3 6 3 3 2 2 4" xfId="15438"/>
    <cellStyle name="Normal 3 6 3 3 2 2 4 2" xfId="15439"/>
    <cellStyle name="Normal 3 6 3 3 2 2 4 2 2" xfId="15440"/>
    <cellStyle name="Normal 3 6 3 3 2 2 4 2 2 2" xfId="45582"/>
    <cellStyle name="Normal 3 6 3 3 2 2 4 2 3" xfId="45581"/>
    <cellStyle name="Normal 3 6 3 3 2 2 4 3" xfId="15441"/>
    <cellStyle name="Normal 3 6 3 3 2 2 4 3 2" xfId="45583"/>
    <cellStyle name="Normal 3 6 3 3 2 2 4 4" xfId="45580"/>
    <cellStyle name="Normal 3 6 3 3 2 2 5" xfId="15442"/>
    <cellStyle name="Normal 3 6 3 3 2 2 5 2" xfId="15443"/>
    <cellStyle name="Normal 3 6 3 3 2 2 5 2 2" xfId="45585"/>
    <cellStyle name="Normal 3 6 3 3 2 2 5 3" xfId="45584"/>
    <cellStyle name="Normal 3 6 3 3 2 2 6" xfId="15444"/>
    <cellStyle name="Normal 3 6 3 3 2 2 6 2" xfId="45586"/>
    <cellStyle name="Normal 3 6 3 3 2 2 7" xfId="45571"/>
    <cellStyle name="Normal 3 6 3 3 2 3" xfId="15445"/>
    <cellStyle name="Normal 3 6 3 3 2 3 2" xfId="15446"/>
    <cellStyle name="Normal 3 6 3 3 2 3 2 2" xfId="15447"/>
    <cellStyle name="Normal 3 6 3 3 2 3 2 2 2" xfId="15448"/>
    <cellStyle name="Normal 3 6 3 3 2 3 2 2 2 2" xfId="45590"/>
    <cellStyle name="Normal 3 6 3 3 2 3 2 2 3" xfId="45589"/>
    <cellStyle name="Normal 3 6 3 3 2 3 2 3" xfId="15449"/>
    <cellStyle name="Normal 3 6 3 3 2 3 2 3 2" xfId="45591"/>
    <cellStyle name="Normal 3 6 3 3 2 3 2 4" xfId="45588"/>
    <cellStyle name="Normal 3 6 3 3 2 3 3" xfId="15450"/>
    <cellStyle name="Normal 3 6 3 3 2 3 3 2" xfId="15451"/>
    <cellStyle name="Normal 3 6 3 3 2 3 3 2 2" xfId="15452"/>
    <cellStyle name="Normal 3 6 3 3 2 3 3 2 2 2" xfId="45594"/>
    <cellStyle name="Normal 3 6 3 3 2 3 3 2 3" xfId="45593"/>
    <cellStyle name="Normal 3 6 3 3 2 3 3 3" xfId="15453"/>
    <cellStyle name="Normal 3 6 3 3 2 3 3 3 2" xfId="45595"/>
    <cellStyle name="Normal 3 6 3 3 2 3 3 4" xfId="45592"/>
    <cellStyle name="Normal 3 6 3 3 2 3 4" xfId="15454"/>
    <cellStyle name="Normal 3 6 3 3 2 3 4 2" xfId="15455"/>
    <cellStyle name="Normal 3 6 3 3 2 3 4 2 2" xfId="15456"/>
    <cellStyle name="Normal 3 6 3 3 2 3 4 2 2 2" xfId="45598"/>
    <cellStyle name="Normal 3 6 3 3 2 3 4 2 3" xfId="45597"/>
    <cellStyle name="Normal 3 6 3 3 2 3 4 3" xfId="15457"/>
    <cellStyle name="Normal 3 6 3 3 2 3 4 3 2" xfId="45599"/>
    <cellStyle name="Normal 3 6 3 3 2 3 4 4" xfId="45596"/>
    <cellStyle name="Normal 3 6 3 3 2 3 5" xfId="15458"/>
    <cellStyle name="Normal 3 6 3 3 2 3 5 2" xfId="15459"/>
    <cellStyle name="Normal 3 6 3 3 2 3 5 2 2" xfId="45601"/>
    <cellStyle name="Normal 3 6 3 3 2 3 5 3" xfId="45600"/>
    <cellStyle name="Normal 3 6 3 3 2 3 6" xfId="15460"/>
    <cellStyle name="Normal 3 6 3 3 2 3 6 2" xfId="45602"/>
    <cellStyle name="Normal 3 6 3 3 2 3 7" xfId="45587"/>
    <cellStyle name="Normal 3 6 3 3 2 4" xfId="15461"/>
    <cellStyle name="Normal 3 6 3 3 2 4 2" xfId="15462"/>
    <cellStyle name="Normal 3 6 3 3 2 4 2 2" xfId="15463"/>
    <cellStyle name="Normal 3 6 3 3 2 4 2 2 2" xfId="15464"/>
    <cellStyle name="Normal 3 6 3 3 2 4 2 2 2 2" xfId="45606"/>
    <cellStyle name="Normal 3 6 3 3 2 4 2 2 3" xfId="45605"/>
    <cellStyle name="Normal 3 6 3 3 2 4 2 3" xfId="15465"/>
    <cellStyle name="Normal 3 6 3 3 2 4 2 3 2" xfId="45607"/>
    <cellStyle name="Normal 3 6 3 3 2 4 2 4" xfId="45604"/>
    <cellStyle name="Normal 3 6 3 3 2 4 3" xfId="15466"/>
    <cellStyle name="Normal 3 6 3 3 2 4 3 2" xfId="15467"/>
    <cellStyle name="Normal 3 6 3 3 2 4 3 2 2" xfId="15468"/>
    <cellStyle name="Normal 3 6 3 3 2 4 3 2 2 2" xfId="45610"/>
    <cellStyle name="Normal 3 6 3 3 2 4 3 2 3" xfId="45609"/>
    <cellStyle name="Normal 3 6 3 3 2 4 3 3" xfId="15469"/>
    <cellStyle name="Normal 3 6 3 3 2 4 3 3 2" xfId="45611"/>
    <cellStyle name="Normal 3 6 3 3 2 4 3 4" xfId="45608"/>
    <cellStyle name="Normal 3 6 3 3 2 4 4" xfId="15470"/>
    <cellStyle name="Normal 3 6 3 3 2 4 4 2" xfId="15471"/>
    <cellStyle name="Normal 3 6 3 3 2 4 4 2 2" xfId="45613"/>
    <cellStyle name="Normal 3 6 3 3 2 4 4 3" xfId="45612"/>
    <cellStyle name="Normal 3 6 3 3 2 4 5" xfId="15472"/>
    <cellStyle name="Normal 3 6 3 3 2 4 5 2" xfId="45614"/>
    <cellStyle name="Normal 3 6 3 3 2 4 6" xfId="45603"/>
    <cellStyle name="Normal 3 6 3 3 2 5" xfId="15473"/>
    <cellStyle name="Normal 3 6 3 3 2 5 2" xfId="15474"/>
    <cellStyle name="Normal 3 6 3 3 2 5 2 2" xfId="15475"/>
    <cellStyle name="Normal 3 6 3 3 2 5 2 2 2" xfId="45617"/>
    <cellStyle name="Normal 3 6 3 3 2 5 2 3" xfId="45616"/>
    <cellStyle name="Normal 3 6 3 3 2 5 3" xfId="15476"/>
    <cellStyle name="Normal 3 6 3 3 2 5 3 2" xfId="45618"/>
    <cellStyle name="Normal 3 6 3 3 2 5 4" xfId="45615"/>
    <cellStyle name="Normal 3 6 3 3 2 6" xfId="15477"/>
    <cellStyle name="Normal 3 6 3 3 2 6 2" xfId="15478"/>
    <cellStyle name="Normal 3 6 3 3 2 6 2 2" xfId="15479"/>
    <cellStyle name="Normal 3 6 3 3 2 6 2 2 2" xfId="45621"/>
    <cellStyle name="Normal 3 6 3 3 2 6 2 3" xfId="45620"/>
    <cellStyle name="Normal 3 6 3 3 2 6 3" xfId="15480"/>
    <cellStyle name="Normal 3 6 3 3 2 6 3 2" xfId="45622"/>
    <cellStyle name="Normal 3 6 3 3 2 6 4" xfId="45619"/>
    <cellStyle name="Normal 3 6 3 3 2 7" xfId="15481"/>
    <cellStyle name="Normal 3 6 3 3 2 7 2" xfId="15482"/>
    <cellStyle name="Normal 3 6 3 3 2 7 2 2" xfId="15483"/>
    <cellStyle name="Normal 3 6 3 3 2 7 2 2 2" xfId="45625"/>
    <cellStyle name="Normal 3 6 3 3 2 7 2 3" xfId="45624"/>
    <cellStyle name="Normal 3 6 3 3 2 7 3" xfId="15484"/>
    <cellStyle name="Normal 3 6 3 3 2 7 3 2" xfId="45626"/>
    <cellStyle name="Normal 3 6 3 3 2 7 4" xfId="45623"/>
    <cellStyle name="Normal 3 6 3 3 2 8" xfId="15485"/>
    <cellStyle name="Normal 3 6 3 3 2 8 2" xfId="15486"/>
    <cellStyle name="Normal 3 6 3 3 2 8 2 2" xfId="15487"/>
    <cellStyle name="Normal 3 6 3 3 2 8 2 2 2" xfId="45629"/>
    <cellStyle name="Normal 3 6 3 3 2 8 2 3" xfId="45628"/>
    <cellStyle name="Normal 3 6 3 3 2 8 3" xfId="15488"/>
    <cellStyle name="Normal 3 6 3 3 2 8 3 2" xfId="45630"/>
    <cellStyle name="Normal 3 6 3 3 2 8 4" xfId="45627"/>
    <cellStyle name="Normal 3 6 3 3 2 9" xfId="15489"/>
    <cellStyle name="Normal 3 6 3 3 2 9 2" xfId="15490"/>
    <cellStyle name="Normal 3 6 3 3 2 9 2 2" xfId="15491"/>
    <cellStyle name="Normal 3 6 3 3 2 9 2 2 2" xfId="45633"/>
    <cellStyle name="Normal 3 6 3 3 2 9 2 3" xfId="45632"/>
    <cellStyle name="Normal 3 6 3 3 2 9 3" xfId="15492"/>
    <cellStyle name="Normal 3 6 3 3 2 9 3 2" xfId="45634"/>
    <cellStyle name="Normal 3 6 3 3 2 9 4" xfId="45631"/>
    <cellStyle name="Normal 3 6 3 3 3" xfId="15493"/>
    <cellStyle name="Normal 3 6 3 3 3 2" xfId="15494"/>
    <cellStyle name="Normal 3 6 3 3 3 2 2" xfId="15495"/>
    <cellStyle name="Normal 3 6 3 3 3 2 2 2" xfId="15496"/>
    <cellStyle name="Normal 3 6 3 3 3 2 2 2 2" xfId="45638"/>
    <cellStyle name="Normal 3 6 3 3 3 2 2 3" xfId="45637"/>
    <cellStyle name="Normal 3 6 3 3 3 2 3" xfId="15497"/>
    <cellStyle name="Normal 3 6 3 3 3 2 3 2" xfId="45639"/>
    <cellStyle name="Normal 3 6 3 3 3 2 4" xfId="45636"/>
    <cellStyle name="Normal 3 6 3 3 3 3" xfId="15498"/>
    <cellStyle name="Normal 3 6 3 3 3 3 2" xfId="15499"/>
    <cellStyle name="Normal 3 6 3 3 3 3 2 2" xfId="15500"/>
    <cellStyle name="Normal 3 6 3 3 3 3 2 2 2" xfId="45642"/>
    <cellStyle name="Normal 3 6 3 3 3 3 2 3" xfId="45641"/>
    <cellStyle name="Normal 3 6 3 3 3 3 3" xfId="15501"/>
    <cellStyle name="Normal 3 6 3 3 3 3 3 2" xfId="45643"/>
    <cellStyle name="Normal 3 6 3 3 3 3 4" xfId="45640"/>
    <cellStyle name="Normal 3 6 3 3 3 4" xfId="15502"/>
    <cellStyle name="Normal 3 6 3 3 3 4 2" xfId="15503"/>
    <cellStyle name="Normal 3 6 3 3 3 4 2 2" xfId="15504"/>
    <cellStyle name="Normal 3 6 3 3 3 4 2 2 2" xfId="45646"/>
    <cellStyle name="Normal 3 6 3 3 3 4 2 3" xfId="45645"/>
    <cellStyle name="Normal 3 6 3 3 3 4 3" xfId="15505"/>
    <cellStyle name="Normal 3 6 3 3 3 4 3 2" xfId="45647"/>
    <cellStyle name="Normal 3 6 3 3 3 4 4" xfId="45644"/>
    <cellStyle name="Normal 3 6 3 3 3 5" xfId="15506"/>
    <cellStyle name="Normal 3 6 3 3 3 5 2" xfId="15507"/>
    <cellStyle name="Normal 3 6 3 3 3 5 2 2" xfId="45649"/>
    <cellStyle name="Normal 3 6 3 3 3 5 3" xfId="45648"/>
    <cellStyle name="Normal 3 6 3 3 3 6" xfId="15508"/>
    <cellStyle name="Normal 3 6 3 3 3 6 2" xfId="45650"/>
    <cellStyle name="Normal 3 6 3 3 3 7" xfId="45635"/>
    <cellStyle name="Normal 3 6 3 3 4" xfId="15509"/>
    <cellStyle name="Normal 3 6 3 3 4 2" xfId="15510"/>
    <cellStyle name="Normal 3 6 3 3 4 2 2" xfId="15511"/>
    <cellStyle name="Normal 3 6 3 3 4 2 2 2" xfId="15512"/>
    <cellStyle name="Normal 3 6 3 3 4 2 2 2 2" xfId="45654"/>
    <cellStyle name="Normal 3 6 3 3 4 2 2 3" xfId="45653"/>
    <cellStyle name="Normal 3 6 3 3 4 2 3" xfId="15513"/>
    <cellStyle name="Normal 3 6 3 3 4 2 3 2" xfId="45655"/>
    <cellStyle name="Normal 3 6 3 3 4 2 4" xfId="45652"/>
    <cellStyle name="Normal 3 6 3 3 4 3" xfId="15514"/>
    <cellStyle name="Normal 3 6 3 3 4 3 2" xfId="15515"/>
    <cellStyle name="Normal 3 6 3 3 4 3 2 2" xfId="15516"/>
    <cellStyle name="Normal 3 6 3 3 4 3 2 2 2" xfId="45658"/>
    <cellStyle name="Normal 3 6 3 3 4 3 2 3" xfId="45657"/>
    <cellStyle name="Normal 3 6 3 3 4 3 3" xfId="15517"/>
    <cellStyle name="Normal 3 6 3 3 4 3 3 2" xfId="45659"/>
    <cellStyle name="Normal 3 6 3 3 4 3 4" xfId="45656"/>
    <cellStyle name="Normal 3 6 3 3 4 4" xfId="15518"/>
    <cellStyle name="Normal 3 6 3 3 4 4 2" xfId="15519"/>
    <cellStyle name="Normal 3 6 3 3 4 4 2 2" xfId="15520"/>
    <cellStyle name="Normal 3 6 3 3 4 4 2 2 2" xfId="45662"/>
    <cellStyle name="Normal 3 6 3 3 4 4 2 3" xfId="45661"/>
    <cellStyle name="Normal 3 6 3 3 4 4 3" xfId="15521"/>
    <cellStyle name="Normal 3 6 3 3 4 4 3 2" xfId="45663"/>
    <cellStyle name="Normal 3 6 3 3 4 4 4" xfId="45660"/>
    <cellStyle name="Normal 3 6 3 3 4 5" xfId="15522"/>
    <cellStyle name="Normal 3 6 3 3 4 5 2" xfId="15523"/>
    <cellStyle name="Normal 3 6 3 3 4 5 2 2" xfId="45665"/>
    <cellStyle name="Normal 3 6 3 3 4 5 3" xfId="45664"/>
    <cellStyle name="Normal 3 6 3 3 4 6" xfId="15524"/>
    <cellStyle name="Normal 3 6 3 3 4 6 2" xfId="45666"/>
    <cellStyle name="Normal 3 6 3 3 4 7" xfId="45651"/>
    <cellStyle name="Normal 3 6 3 3 5" xfId="15525"/>
    <cellStyle name="Normal 3 6 3 3 5 2" xfId="15526"/>
    <cellStyle name="Normal 3 6 3 3 5 2 2" xfId="15527"/>
    <cellStyle name="Normal 3 6 3 3 5 2 2 2" xfId="15528"/>
    <cellStyle name="Normal 3 6 3 3 5 2 2 2 2" xfId="45670"/>
    <cellStyle name="Normal 3 6 3 3 5 2 2 3" xfId="45669"/>
    <cellStyle name="Normal 3 6 3 3 5 2 3" xfId="15529"/>
    <cellStyle name="Normal 3 6 3 3 5 2 3 2" xfId="45671"/>
    <cellStyle name="Normal 3 6 3 3 5 2 4" xfId="45668"/>
    <cellStyle name="Normal 3 6 3 3 5 3" xfId="15530"/>
    <cellStyle name="Normal 3 6 3 3 5 3 2" xfId="15531"/>
    <cellStyle name="Normal 3 6 3 3 5 3 2 2" xfId="15532"/>
    <cellStyle name="Normal 3 6 3 3 5 3 2 2 2" xfId="45674"/>
    <cellStyle name="Normal 3 6 3 3 5 3 2 3" xfId="45673"/>
    <cellStyle name="Normal 3 6 3 3 5 3 3" xfId="15533"/>
    <cellStyle name="Normal 3 6 3 3 5 3 3 2" xfId="45675"/>
    <cellStyle name="Normal 3 6 3 3 5 3 4" xfId="45672"/>
    <cellStyle name="Normal 3 6 3 3 5 4" xfId="15534"/>
    <cellStyle name="Normal 3 6 3 3 5 4 2" xfId="15535"/>
    <cellStyle name="Normal 3 6 3 3 5 4 2 2" xfId="45677"/>
    <cellStyle name="Normal 3 6 3 3 5 4 3" xfId="45676"/>
    <cellStyle name="Normal 3 6 3 3 5 5" xfId="15536"/>
    <cellStyle name="Normal 3 6 3 3 5 5 2" xfId="45678"/>
    <cellStyle name="Normal 3 6 3 3 5 6" xfId="45667"/>
    <cellStyle name="Normal 3 6 3 3 6" xfId="15537"/>
    <cellStyle name="Normal 3 6 3 3 6 2" xfId="15538"/>
    <cellStyle name="Normal 3 6 3 3 6 2 2" xfId="15539"/>
    <cellStyle name="Normal 3 6 3 3 6 2 2 2" xfId="45681"/>
    <cellStyle name="Normal 3 6 3 3 6 2 3" xfId="45680"/>
    <cellStyle name="Normal 3 6 3 3 6 3" xfId="15540"/>
    <cellStyle name="Normal 3 6 3 3 6 3 2" xfId="45682"/>
    <cellStyle name="Normal 3 6 3 3 6 4" xfId="45679"/>
    <cellStyle name="Normal 3 6 3 3 7" xfId="15541"/>
    <cellStyle name="Normal 3 6 3 3 7 2" xfId="15542"/>
    <cellStyle name="Normal 3 6 3 3 7 2 2" xfId="15543"/>
    <cellStyle name="Normal 3 6 3 3 7 2 2 2" xfId="45685"/>
    <cellStyle name="Normal 3 6 3 3 7 2 3" xfId="45684"/>
    <cellStyle name="Normal 3 6 3 3 7 3" xfId="15544"/>
    <cellStyle name="Normal 3 6 3 3 7 3 2" xfId="45686"/>
    <cellStyle name="Normal 3 6 3 3 7 4" xfId="45683"/>
    <cellStyle name="Normal 3 6 3 3 8" xfId="15545"/>
    <cellStyle name="Normal 3 6 3 3 8 2" xfId="15546"/>
    <cellStyle name="Normal 3 6 3 3 8 2 2" xfId="15547"/>
    <cellStyle name="Normal 3 6 3 3 8 2 2 2" xfId="45689"/>
    <cellStyle name="Normal 3 6 3 3 8 2 3" xfId="45688"/>
    <cellStyle name="Normal 3 6 3 3 8 3" xfId="15548"/>
    <cellStyle name="Normal 3 6 3 3 8 3 2" xfId="45690"/>
    <cellStyle name="Normal 3 6 3 3 8 4" xfId="45687"/>
    <cellStyle name="Normal 3 6 3 3 9" xfId="15549"/>
    <cellStyle name="Normal 3 6 3 3 9 2" xfId="15550"/>
    <cellStyle name="Normal 3 6 3 3 9 2 2" xfId="15551"/>
    <cellStyle name="Normal 3 6 3 3 9 2 2 2" xfId="45693"/>
    <cellStyle name="Normal 3 6 3 3 9 2 3" xfId="45692"/>
    <cellStyle name="Normal 3 6 3 3 9 3" xfId="15552"/>
    <cellStyle name="Normal 3 6 3 3 9 3 2" xfId="45694"/>
    <cellStyle name="Normal 3 6 3 3 9 4" xfId="45691"/>
    <cellStyle name="Normal 3 6 3 4" xfId="15553"/>
    <cellStyle name="Normal 3 6 3 4 10" xfId="15554"/>
    <cellStyle name="Normal 3 6 3 4 10 2" xfId="15555"/>
    <cellStyle name="Normal 3 6 3 4 10 2 2" xfId="45697"/>
    <cellStyle name="Normal 3 6 3 4 10 3" xfId="45696"/>
    <cellStyle name="Normal 3 6 3 4 11" xfId="15556"/>
    <cellStyle name="Normal 3 6 3 4 11 2" xfId="45698"/>
    <cellStyle name="Normal 3 6 3 4 12" xfId="45695"/>
    <cellStyle name="Normal 3 6 3 4 2" xfId="15557"/>
    <cellStyle name="Normal 3 6 3 4 2 2" xfId="15558"/>
    <cellStyle name="Normal 3 6 3 4 2 2 2" xfId="15559"/>
    <cellStyle name="Normal 3 6 3 4 2 2 2 2" xfId="15560"/>
    <cellStyle name="Normal 3 6 3 4 2 2 2 2 2" xfId="45702"/>
    <cellStyle name="Normal 3 6 3 4 2 2 2 3" xfId="45701"/>
    <cellStyle name="Normal 3 6 3 4 2 2 3" xfId="15561"/>
    <cellStyle name="Normal 3 6 3 4 2 2 3 2" xfId="45703"/>
    <cellStyle name="Normal 3 6 3 4 2 2 4" xfId="45700"/>
    <cellStyle name="Normal 3 6 3 4 2 3" xfId="15562"/>
    <cellStyle name="Normal 3 6 3 4 2 3 2" xfId="15563"/>
    <cellStyle name="Normal 3 6 3 4 2 3 2 2" xfId="15564"/>
    <cellStyle name="Normal 3 6 3 4 2 3 2 2 2" xfId="45706"/>
    <cellStyle name="Normal 3 6 3 4 2 3 2 3" xfId="45705"/>
    <cellStyle name="Normal 3 6 3 4 2 3 3" xfId="15565"/>
    <cellStyle name="Normal 3 6 3 4 2 3 3 2" xfId="45707"/>
    <cellStyle name="Normal 3 6 3 4 2 3 4" xfId="45704"/>
    <cellStyle name="Normal 3 6 3 4 2 4" xfId="15566"/>
    <cellStyle name="Normal 3 6 3 4 2 4 2" xfId="15567"/>
    <cellStyle name="Normal 3 6 3 4 2 4 2 2" xfId="15568"/>
    <cellStyle name="Normal 3 6 3 4 2 4 2 2 2" xfId="45710"/>
    <cellStyle name="Normal 3 6 3 4 2 4 2 3" xfId="45709"/>
    <cellStyle name="Normal 3 6 3 4 2 4 3" xfId="15569"/>
    <cellStyle name="Normal 3 6 3 4 2 4 3 2" xfId="45711"/>
    <cellStyle name="Normal 3 6 3 4 2 4 4" xfId="45708"/>
    <cellStyle name="Normal 3 6 3 4 2 5" xfId="15570"/>
    <cellStyle name="Normal 3 6 3 4 2 5 2" xfId="15571"/>
    <cellStyle name="Normal 3 6 3 4 2 5 2 2" xfId="45713"/>
    <cellStyle name="Normal 3 6 3 4 2 5 3" xfId="45712"/>
    <cellStyle name="Normal 3 6 3 4 2 6" xfId="15572"/>
    <cellStyle name="Normal 3 6 3 4 2 6 2" xfId="45714"/>
    <cellStyle name="Normal 3 6 3 4 2 7" xfId="45699"/>
    <cellStyle name="Normal 3 6 3 4 3" xfId="15573"/>
    <cellStyle name="Normal 3 6 3 4 3 2" xfId="15574"/>
    <cellStyle name="Normal 3 6 3 4 3 2 2" xfId="15575"/>
    <cellStyle name="Normal 3 6 3 4 3 2 2 2" xfId="15576"/>
    <cellStyle name="Normal 3 6 3 4 3 2 2 2 2" xfId="45718"/>
    <cellStyle name="Normal 3 6 3 4 3 2 2 3" xfId="45717"/>
    <cellStyle name="Normal 3 6 3 4 3 2 3" xfId="15577"/>
    <cellStyle name="Normal 3 6 3 4 3 2 3 2" xfId="45719"/>
    <cellStyle name="Normal 3 6 3 4 3 2 4" xfId="45716"/>
    <cellStyle name="Normal 3 6 3 4 3 3" xfId="15578"/>
    <cellStyle name="Normal 3 6 3 4 3 3 2" xfId="15579"/>
    <cellStyle name="Normal 3 6 3 4 3 3 2 2" xfId="15580"/>
    <cellStyle name="Normal 3 6 3 4 3 3 2 2 2" xfId="45722"/>
    <cellStyle name="Normal 3 6 3 4 3 3 2 3" xfId="45721"/>
    <cellStyle name="Normal 3 6 3 4 3 3 3" xfId="15581"/>
    <cellStyle name="Normal 3 6 3 4 3 3 3 2" xfId="45723"/>
    <cellStyle name="Normal 3 6 3 4 3 3 4" xfId="45720"/>
    <cellStyle name="Normal 3 6 3 4 3 4" xfId="15582"/>
    <cellStyle name="Normal 3 6 3 4 3 4 2" xfId="15583"/>
    <cellStyle name="Normal 3 6 3 4 3 4 2 2" xfId="15584"/>
    <cellStyle name="Normal 3 6 3 4 3 4 2 2 2" xfId="45726"/>
    <cellStyle name="Normal 3 6 3 4 3 4 2 3" xfId="45725"/>
    <cellStyle name="Normal 3 6 3 4 3 4 3" xfId="15585"/>
    <cellStyle name="Normal 3 6 3 4 3 4 3 2" xfId="45727"/>
    <cellStyle name="Normal 3 6 3 4 3 4 4" xfId="45724"/>
    <cellStyle name="Normal 3 6 3 4 3 5" xfId="15586"/>
    <cellStyle name="Normal 3 6 3 4 3 5 2" xfId="15587"/>
    <cellStyle name="Normal 3 6 3 4 3 5 2 2" xfId="45729"/>
    <cellStyle name="Normal 3 6 3 4 3 5 3" xfId="45728"/>
    <cellStyle name="Normal 3 6 3 4 3 6" xfId="15588"/>
    <cellStyle name="Normal 3 6 3 4 3 6 2" xfId="45730"/>
    <cellStyle name="Normal 3 6 3 4 3 7" xfId="45715"/>
    <cellStyle name="Normal 3 6 3 4 4" xfId="15589"/>
    <cellStyle name="Normal 3 6 3 4 4 2" xfId="15590"/>
    <cellStyle name="Normal 3 6 3 4 4 2 2" xfId="15591"/>
    <cellStyle name="Normal 3 6 3 4 4 2 2 2" xfId="15592"/>
    <cellStyle name="Normal 3 6 3 4 4 2 2 2 2" xfId="45734"/>
    <cellStyle name="Normal 3 6 3 4 4 2 2 3" xfId="45733"/>
    <cellStyle name="Normal 3 6 3 4 4 2 3" xfId="15593"/>
    <cellStyle name="Normal 3 6 3 4 4 2 3 2" xfId="45735"/>
    <cellStyle name="Normal 3 6 3 4 4 2 4" xfId="45732"/>
    <cellStyle name="Normal 3 6 3 4 4 3" xfId="15594"/>
    <cellStyle name="Normal 3 6 3 4 4 3 2" xfId="15595"/>
    <cellStyle name="Normal 3 6 3 4 4 3 2 2" xfId="15596"/>
    <cellStyle name="Normal 3 6 3 4 4 3 2 2 2" xfId="45738"/>
    <cellStyle name="Normal 3 6 3 4 4 3 2 3" xfId="45737"/>
    <cellStyle name="Normal 3 6 3 4 4 3 3" xfId="15597"/>
    <cellStyle name="Normal 3 6 3 4 4 3 3 2" xfId="45739"/>
    <cellStyle name="Normal 3 6 3 4 4 3 4" xfId="45736"/>
    <cellStyle name="Normal 3 6 3 4 4 4" xfId="15598"/>
    <cellStyle name="Normal 3 6 3 4 4 4 2" xfId="15599"/>
    <cellStyle name="Normal 3 6 3 4 4 4 2 2" xfId="45741"/>
    <cellStyle name="Normal 3 6 3 4 4 4 3" xfId="45740"/>
    <cellStyle name="Normal 3 6 3 4 4 5" xfId="15600"/>
    <cellStyle name="Normal 3 6 3 4 4 5 2" xfId="45742"/>
    <cellStyle name="Normal 3 6 3 4 4 6" xfId="45731"/>
    <cellStyle name="Normal 3 6 3 4 5" xfId="15601"/>
    <cellStyle name="Normal 3 6 3 4 5 2" xfId="15602"/>
    <cellStyle name="Normal 3 6 3 4 5 2 2" xfId="15603"/>
    <cellStyle name="Normal 3 6 3 4 5 2 2 2" xfId="45745"/>
    <cellStyle name="Normal 3 6 3 4 5 2 3" xfId="45744"/>
    <cellStyle name="Normal 3 6 3 4 5 3" xfId="15604"/>
    <cellStyle name="Normal 3 6 3 4 5 3 2" xfId="45746"/>
    <cellStyle name="Normal 3 6 3 4 5 4" xfId="45743"/>
    <cellStyle name="Normal 3 6 3 4 6" xfId="15605"/>
    <cellStyle name="Normal 3 6 3 4 6 2" xfId="15606"/>
    <cellStyle name="Normal 3 6 3 4 6 2 2" xfId="15607"/>
    <cellStyle name="Normal 3 6 3 4 6 2 2 2" xfId="45749"/>
    <cellStyle name="Normal 3 6 3 4 6 2 3" xfId="45748"/>
    <cellStyle name="Normal 3 6 3 4 6 3" xfId="15608"/>
    <cellStyle name="Normal 3 6 3 4 6 3 2" xfId="45750"/>
    <cellStyle name="Normal 3 6 3 4 6 4" xfId="45747"/>
    <cellStyle name="Normal 3 6 3 4 7" xfId="15609"/>
    <cellStyle name="Normal 3 6 3 4 7 2" xfId="15610"/>
    <cellStyle name="Normal 3 6 3 4 7 2 2" xfId="15611"/>
    <cellStyle name="Normal 3 6 3 4 7 2 2 2" xfId="45753"/>
    <cellStyle name="Normal 3 6 3 4 7 2 3" xfId="45752"/>
    <cellStyle name="Normal 3 6 3 4 7 3" xfId="15612"/>
    <cellStyle name="Normal 3 6 3 4 7 3 2" xfId="45754"/>
    <cellStyle name="Normal 3 6 3 4 7 4" xfId="45751"/>
    <cellStyle name="Normal 3 6 3 4 8" xfId="15613"/>
    <cellStyle name="Normal 3 6 3 4 8 2" xfId="15614"/>
    <cellStyle name="Normal 3 6 3 4 8 2 2" xfId="15615"/>
    <cellStyle name="Normal 3 6 3 4 8 2 2 2" xfId="45757"/>
    <cellStyle name="Normal 3 6 3 4 8 2 3" xfId="45756"/>
    <cellStyle name="Normal 3 6 3 4 8 3" xfId="15616"/>
    <cellStyle name="Normal 3 6 3 4 8 3 2" xfId="45758"/>
    <cellStyle name="Normal 3 6 3 4 8 4" xfId="45755"/>
    <cellStyle name="Normal 3 6 3 4 9" xfId="15617"/>
    <cellStyle name="Normal 3 6 3 4 9 2" xfId="15618"/>
    <cellStyle name="Normal 3 6 3 4 9 2 2" xfId="15619"/>
    <cellStyle name="Normal 3 6 3 4 9 2 2 2" xfId="45761"/>
    <cellStyle name="Normal 3 6 3 4 9 2 3" xfId="45760"/>
    <cellStyle name="Normal 3 6 3 4 9 3" xfId="15620"/>
    <cellStyle name="Normal 3 6 3 4 9 3 2" xfId="45762"/>
    <cellStyle name="Normal 3 6 3 4 9 4" xfId="45759"/>
    <cellStyle name="Normal 3 6 3 5" xfId="15621"/>
    <cellStyle name="Normal 3 6 3 5 2" xfId="15622"/>
    <cellStyle name="Normal 3 6 3 5 2 2" xfId="15623"/>
    <cellStyle name="Normal 3 6 3 5 2 2 2" xfId="15624"/>
    <cellStyle name="Normal 3 6 3 5 2 2 2 2" xfId="45766"/>
    <cellStyle name="Normal 3 6 3 5 2 2 3" xfId="45765"/>
    <cellStyle name="Normal 3 6 3 5 2 3" xfId="15625"/>
    <cellStyle name="Normal 3 6 3 5 2 3 2" xfId="45767"/>
    <cellStyle name="Normal 3 6 3 5 2 4" xfId="45764"/>
    <cellStyle name="Normal 3 6 3 5 3" xfId="15626"/>
    <cellStyle name="Normal 3 6 3 5 3 2" xfId="15627"/>
    <cellStyle name="Normal 3 6 3 5 3 2 2" xfId="15628"/>
    <cellStyle name="Normal 3 6 3 5 3 2 2 2" xfId="45770"/>
    <cellStyle name="Normal 3 6 3 5 3 2 3" xfId="45769"/>
    <cellStyle name="Normal 3 6 3 5 3 3" xfId="15629"/>
    <cellStyle name="Normal 3 6 3 5 3 3 2" xfId="45771"/>
    <cellStyle name="Normal 3 6 3 5 3 4" xfId="45768"/>
    <cellStyle name="Normal 3 6 3 5 4" xfId="15630"/>
    <cellStyle name="Normal 3 6 3 5 4 2" xfId="15631"/>
    <cellStyle name="Normal 3 6 3 5 4 2 2" xfId="15632"/>
    <cellStyle name="Normal 3 6 3 5 4 2 2 2" xfId="45774"/>
    <cellStyle name="Normal 3 6 3 5 4 2 3" xfId="45773"/>
    <cellStyle name="Normal 3 6 3 5 4 3" xfId="15633"/>
    <cellStyle name="Normal 3 6 3 5 4 3 2" xfId="45775"/>
    <cellStyle name="Normal 3 6 3 5 4 4" xfId="45772"/>
    <cellStyle name="Normal 3 6 3 5 5" xfId="15634"/>
    <cellStyle name="Normal 3 6 3 5 5 2" xfId="15635"/>
    <cellStyle name="Normal 3 6 3 5 5 2 2" xfId="45777"/>
    <cellStyle name="Normal 3 6 3 5 5 3" xfId="45776"/>
    <cellStyle name="Normal 3 6 3 5 6" xfId="15636"/>
    <cellStyle name="Normal 3 6 3 5 6 2" xfId="45778"/>
    <cellStyle name="Normal 3 6 3 5 7" xfId="45763"/>
    <cellStyle name="Normal 3 6 3 6" xfId="15637"/>
    <cellStyle name="Normal 3 6 3 6 2" xfId="15638"/>
    <cellStyle name="Normal 3 6 3 6 2 2" xfId="15639"/>
    <cellStyle name="Normal 3 6 3 6 2 2 2" xfId="15640"/>
    <cellStyle name="Normal 3 6 3 6 2 2 2 2" xfId="45782"/>
    <cellStyle name="Normal 3 6 3 6 2 2 3" xfId="45781"/>
    <cellStyle name="Normal 3 6 3 6 2 3" xfId="15641"/>
    <cellStyle name="Normal 3 6 3 6 2 3 2" xfId="45783"/>
    <cellStyle name="Normal 3 6 3 6 2 4" xfId="45780"/>
    <cellStyle name="Normal 3 6 3 6 3" xfId="15642"/>
    <cellStyle name="Normal 3 6 3 6 3 2" xfId="15643"/>
    <cellStyle name="Normal 3 6 3 6 3 2 2" xfId="15644"/>
    <cellStyle name="Normal 3 6 3 6 3 2 2 2" xfId="45786"/>
    <cellStyle name="Normal 3 6 3 6 3 2 3" xfId="45785"/>
    <cellStyle name="Normal 3 6 3 6 3 3" xfId="15645"/>
    <cellStyle name="Normal 3 6 3 6 3 3 2" xfId="45787"/>
    <cellStyle name="Normal 3 6 3 6 3 4" xfId="45784"/>
    <cellStyle name="Normal 3 6 3 6 4" xfId="15646"/>
    <cellStyle name="Normal 3 6 3 6 4 2" xfId="15647"/>
    <cellStyle name="Normal 3 6 3 6 4 2 2" xfId="15648"/>
    <cellStyle name="Normal 3 6 3 6 4 2 2 2" xfId="45790"/>
    <cellStyle name="Normal 3 6 3 6 4 2 3" xfId="45789"/>
    <cellStyle name="Normal 3 6 3 6 4 3" xfId="15649"/>
    <cellStyle name="Normal 3 6 3 6 4 3 2" xfId="45791"/>
    <cellStyle name="Normal 3 6 3 6 4 4" xfId="45788"/>
    <cellStyle name="Normal 3 6 3 6 5" xfId="15650"/>
    <cellStyle name="Normal 3 6 3 6 5 2" xfId="15651"/>
    <cellStyle name="Normal 3 6 3 6 5 2 2" xfId="45793"/>
    <cellStyle name="Normal 3 6 3 6 5 3" xfId="45792"/>
    <cellStyle name="Normal 3 6 3 6 6" xfId="15652"/>
    <cellStyle name="Normal 3 6 3 6 6 2" xfId="45794"/>
    <cellStyle name="Normal 3 6 3 6 7" xfId="45779"/>
    <cellStyle name="Normal 3 6 3 7" xfId="15653"/>
    <cellStyle name="Normal 3 6 3 7 2" xfId="15654"/>
    <cellStyle name="Normal 3 6 3 7 2 2" xfId="15655"/>
    <cellStyle name="Normal 3 6 3 7 2 2 2" xfId="15656"/>
    <cellStyle name="Normal 3 6 3 7 2 2 2 2" xfId="45798"/>
    <cellStyle name="Normal 3 6 3 7 2 2 3" xfId="45797"/>
    <cellStyle name="Normal 3 6 3 7 2 3" xfId="15657"/>
    <cellStyle name="Normal 3 6 3 7 2 3 2" xfId="45799"/>
    <cellStyle name="Normal 3 6 3 7 2 4" xfId="45796"/>
    <cellStyle name="Normal 3 6 3 7 3" xfId="15658"/>
    <cellStyle name="Normal 3 6 3 7 3 2" xfId="15659"/>
    <cellStyle name="Normal 3 6 3 7 3 2 2" xfId="15660"/>
    <cellStyle name="Normal 3 6 3 7 3 2 2 2" xfId="45802"/>
    <cellStyle name="Normal 3 6 3 7 3 2 3" xfId="45801"/>
    <cellStyle name="Normal 3 6 3 7 3 3" xfId="15661"/>
    <cellStyle name="Normal 3 6 3 7 3 3 2" xfId="45803"/>
    <cellStyle name="Normal 3 6 3 7 3 4" xfId="45800"/>
    <cellStyle name="Normal 3 6 3 7 4" xfId="15662"/>
    <cellStyle name="Normal 3 6 3 7 4 2" xfId="15663"/>
    <cellStyle name="Normal 3 6 3 7 4 2 2" xfId="45805"/>
    <cellStyle name="Normal 3 6 3 7 4 3" xfId="45804"/>
    <cellStyle name="Normal 3 6 3 7 5" xfId="15664"/>
    <cellStyle name="Normal 3 6 3 7 5 2" xfId="45806"/>
    <cellStyle name="Normal 3 6 3 7 6" xfId="45795"/>
    <cellStyle name="Normal 3 6 3 8" xfId="15665"/>
    <cellStyle name="Normal 3 6 3 8 2" xfId="15666"/>
    <cellStyle name="Normal 3 6 3 8 2 2" xfId="15667"/>
    <cellStyle name="Normal 3 6 3 8 2 2 2" xfId="45809"/>
    <cellStyle name="Normal 3 6 3 8 2 3" xfId="45808"/>
    <cellStyle name="Normal 3 6 3 8 3" xfId="15668"/>
    <cellStyle name="Normal 3 6 3 8 3 2" xfId="45810"/>
    <cellStyle name="Normal 3 6 3 8 4" xfId="45807"/>
    <cellStyle name="Normal 3 6 3 9" xfId="15669"/>
    <cellStyle name="Normal 3 6 3 9 2" xfId="15670"/>
    <cellStyle name="Normal 3 6 3 9 2 2" xfId="15671"/>
    <cellStyle name="Normal 3 6 3 9 2 2 2" xfId="45813"/>
    <cellStyle name="Normal 3 6 3 9 2 3" xfId="45812"/>
    <cellStyle name="Normal 3 6 3 9 3" xfId="15672"/>
    <cellStyle name="Normal 3 6 3 9 3 2" xfId="45814"/>
    <cellStyle name="Normal 3 6 3 9 4" xfId="45811"/>
    <cellStyle name="Normal 3 6 4" xfId="15673"/>
    <cellStyle name="Normal 3 6 4 10" xfId="15674"/>
    <cellStyle name="Normal 3 6 4 10 2" xfId="15675"/>
    <cellStyle name="Normal 3 6 4 10 2 2" xfId="15676"/>
    <cellStyle name="Normal 3 6 4 10 2 2 2" xfId="45818"/>
    <cellStyle name="Normal 3 6 4 10 2 3" xfId="45817"/>
    <cellStyle name="Normal 3 6 4 10 3" xfId="15677"/>
    <cellStyle name="Normal 3 6 4 10 3 2" xfId="45819"/>
    <cellStyle name="Normal 3 6 4 10 4" xfId="45816"/>
    <cellStyle name="Normal 3 6 4 11" xfId="15678"/>
    <cellStyle name="Normal 3 6 4 11 2" xfId="15679"/>
    <cellStyle name="Normal 3 6 4 11 2 2" xfId="15680"/>
    <cellStyle name="Normal 3 6 4 11 2 2 2" xfId="45822"/>
    <cellStyle name="Normal 3 6 4 11 2 3" xfId="45821"/>
    <cellStyle name="Normal 3 6 4 11 3" xfId="15681"/>
    <cellStyle name="Normal 3 6 4 11 3 2" xfId="45823"/>
    <cellStyle name="Normal 3 6 4 11 4" xfId="45820"/>
    <cellStyle name="Normal 3 6 4 12" xfId="15682"/>
    <cellStyle name="Normal 3 6 4 12 2" xfId="15683"/>
    <cellStyle name="Normal 3 6 4 12 2 2" xfId="15684"/>
    <cellStyle name="Normal 3 6 4 12 2 2 2" xfId="45826"/>
    <cellStyle name="Normal 3 6 4 12 2 3" xfId="45825"/>
    <cellStyle name="Normal 3 6 4 12 3" xfId="15685"/>
    <cellStyle name="Normal 3 6 4 12 3 2" xfId="45827"/>
    <cellStyle name="Normal 3 6 4 12 4" xfId="45824"/>
    <cellStyle name="Normal 3 6 4 13" xfId="15686"/>
    <cellStyle name="Normal 3 6 4 13 2" xfId="15687"/>
    <cellStyle name="Normal 3 6 4 13 2 2" xfId="45829"/>
    <cellStyle name="Normal 3 6 4 13 3" xfId="45828"/>
    <cellStyle name="Normal 3 6 4 14" xfId="15688"/>
    <cellStyle name="Normal 3 6 4 14 2" xfId="45830"/>
    <cellStyle name="Normal 3 6 4 15" xfId="15689"/>
    <cellStyle name="Normal 3 6 4 15 2" xfId="45831"/>
    <cellStyle name="Normal 3 6 4 16" xfId="45815"/>
    <cellStyle name="Normal 3 6 4 2" xfId="15690"/>
    <cellStyle name="Normal 3 6 4 2 10" xfId="15691"/>
    <cellStyle name="Normal 3 6 4 2 10 2" xfId="15692"/>
    <cellStyle name="Normal 3 6 4 2 10 2 2" xfId="15693"/>
    <cellStyle name="Normal 3 6 4 2 10 2 2 2" xfId="45835"/>
    <cellStyle name="Normal 3 6 4 2 10 2 3" xfId="45834"/>
    <cellStyle name="Normal 3 6 4 2 10 3" xfId="15694"/>
    <cellStyle name="Normal 3 6 4 2 10 3 2" xfId="45836"/>
    <cellStyle name="Normal 3 6 4 2 10 4" xfId="45833"/>
    <cellStyle name="Normal 3 6 4 2 11" xfId="15695"/>
    <cellStyle name="Normal 3 6 4 2 11 2" xfId="15696"/>
    <cellStyle name="Normal 3 6 4 2 11 2 2" xfId="15697"/>
    <cellStyle name="Normal 3 6 4 2 11 2 2 2" xfId="45839"/>
    <cellStyle name="Normal 3 6 4 2 11 2 3" xfId="45838"/>
    <cellStyle name="Normal 3 6 4 2 11 3" xfId="15698"/>
    <cellStyle name="Normal 3 6 4 2 11 3 2" xfId="45840"/>
    <cellStyle name="Normal 3 6 4 2 11 4" xfId="45837"/>
    <cellStyle name="Normal 3 6 4 2 12" xfId="15699"/>
    <cellStyle name="Normal 3 6 4 2 12 2" xfId="15700"/>
    <cellStyle name="Normal 3 6 4 2 12 2 2" xfId="45842"/>
    <cellStyle name="Normal 3 6 4 2 12 3" xfId="45841"/>
    <cellStyle name="Normal 3 6 4 2 13" xfId="15701"/>
    <cellStyle name="Normal 3 6 4 2 13 2" xfId="45843"/>
    <cellStyle name="Normal 3 6 4 2 14" xfId="15702"/>
    <cellStyle name="Normal 3 6 4 2 14 2" xfId="45844"/>
    <cellStyle name="Normal 3 6 4 2 15" xfId="45832"/>
    <cellStyle name="Normal 3 6 4 2 2" xfId="15703"/>
    <cellStyle name="Normal 3 6 4 2 2 10" xfId="15704"/>
    <cellStyle name="Normal 3 6 4 2 2 10 2" xfId="15705"/>
    <cellStyle name="Normal 3 6 4 2 2 10 2 2" xfId="15706"/>
    <cellStyle name="Normal 3 6 4 2 2 10 2 2 2" xfId="45848"/>
    <cellStyle name="Normal 3 6 4 2 2 10 2 3" xfId="45847"/>
    <cellStyle name="Normal 3 6 4 2 2 10 3" xfId="15707"/>
    <cellStyle name="Normal 3 6 4 2 2 10 3 2" xfId="45849"/>
    <cellStyle name="Normal 3 6 4 2 2 10 4" xfId="45846"/>
    <cellStyle name="Normal 3 6 4 2 2 11" xfId="15708"/>
    <cellStyle name="Normal 3 6 4 2 2 11 2" xfId="15709"/>
    <cellStyle name="Normal 3 6 4 2 2 11 2 2" xfId="45851"/>
    <cellStyle name="Normal 3 6 4 2 2 11 3" xfId="45850"/>
    <cellStyle name="Normal 3 6 4 2 2 12" xfId="15710"/>
    <cellStyle name="Normal 3 6 4 2 2 12 2" xfId="45852"/>
    <cellStyle name="Normal 3 6 4 2 2 13" xfId="15711"/>
    <cellStyle name="Normal 3 6 4 2 2 13 2" xfId="45853"/>
    <cellStyle name="Normal 3 6 4 2 2 14" xfId="45845"/>
    <cellStyle name="Normal 3 6 4 2 2 2" xfId="15712"/>
    <cellStyle name="Normal 3 6 4 2 2 2 10" xfId="15713"/>
    <cellStyle name="Normal 3 6 4 2 2 2 10 2" xfId="15714"/>
    <cellStyle name="Normal 3 6 4 2 2 2 10 2 2" xfId="45856"/>
    <cellStyle name="Normal 3 6 4 2 2 2 10 3" xfId="45855"/>
    <cellStyle name="Normal 3 6 4 2 2 2 11" xfId="15715"/>
    <cellStyle name="Normal 3 6 4 2 2 2 11 2" xfId="45857"/>
    <cellStyle name="Normal 3 6 4 2 2 2 12" xfId="45854"/>
    <cellStyle name="Normal 3 6 4 2 2 2 2" xfId="15716"/>
    <cellStyle name="Normal 3 6 4 2 2 2 2 2" xfId="15717"/>
    <cellStyle name="Normal 3 6 4 2 2 2 2 2 2" xfId="15718"/>
    <cellStyle name="Normal 3 6 4 2 2 2 2 2 2 2" xfId="15719"/>
    <cellStyle name="Normal 3 6 4 2 2 2 2 2 2 2 2" xfId="45861"/>
    <cellStyle name="Normal 3 6 4 2 2 2 2 2 2 3" xfId="45860"/>
    <cellStyle name="Normal 3 6 4 2 2 2 2 2 3" xfId="15720"/>
    <cellStyle name="Normal 3 6 4 2 2 2 2 2 3 2" xfId="45862"/>
    <cellStyle name="Normal 3 6 4 2 2 2 2 2 4" xfId="45859"/>
    <cellStyle name="Normal 3 6 4 2 2 2 2 3" xfId="15721"/>
    <cellStyle name="Normal 3 6 4 2 2 2 2 3 2" xfId="15722"/>
    <cellStyle name="Normal 3 6 4 2 2 2 2 3 2 2" xfId="15723"/>
    <cellStyle name="Normal 3 6 4 2 2 2 2 3 2 2 2" xfId="45865"/>
    <cellStyle name="Normal 3 6 4 2 2 2 2 3 2 3" xfId="45864"/>
    <cellStyle name="Normal 3 6 4 2 2 2 2 3 3" xfId="15724"/>
    <cellStyle name="Normal 3 6 4 2 2 2 2 3 3 2" xfId="45866"/>
    <cellStyle name="Normal 3 6 4 2 2 2 2 3 4" xfId="45863"/>
    <cellStyle name="Normal 3 6 4 2 2 2 2 4" xfId="15725"/>
    <cellStyle name="Normal 3 6 4 2 2 2 2 4 2" xfId="15726"/>
    <cellStyle name="Normal 3 6 4 2 2 2 2 4 2 2" xfId="15727"/>
    <cellStyle name="Normal 3 6 4 2 2 2 2 4 2 2 2" xfId="45869"/>
    <cellStyle name="Normal 3 6 4 2 2 2 2 4 2 3" xfId="45868"/>
    <cellStyle name="Normal 3 6 4 2 2 2 2 4 3" xfId="15728"/>
    <cellStyle name="Normal 3 6 4 2 2 2 2 4 3 2" xfId="45870"/>
    <cellStyle name="Normal 3 6 4 2 2 2 2 4 4" xfId="45867"/>
    <cellStyle name="Normal 3 6 4 2 2 2 2 5" xfId="15729"/>
    <cellStyle name="Normal 3 6 4 2 2 2 2 5 2" xfId="15730"/>
    <cellStyle name="Normal 3 6 4 2 2 2 2 5 2 2" xfId="45872"/>
    <cellStyle name="Normal 3 6 4 2 2 2 2 5 3" xfId="45871"/>
    <cellStyle name="Normal 3 6 4 2 2 2 2 6" xfId="15731"/>
    <cellStyle name="Normal 3 6 4 2 2 2 2 6 2" xfId="45873"/>
    <cellStyle name="Normal 3 6 4 2 2 2 2 7" xfId="45858"/>
    <cellStyle name="Normal 3 6 4 2 2 2 3" xfId="15732"/>
    <cellStyle name="Normal 3 6 4 2 2 2 3 2" xfId="15733"/>
    <cellStyle name="Normal 3 6 4 2 2 2 3 2 2" xfId="15734"/>
    <cellStyle name="Normal 3 6 4 2 2 2 3 2 2 2" xfId="15735"/>
    <cellStyle name="Normal 3 6 4 2 2 2 3 2 2 2 2" xfId="45877"/>
    <cellStyle name="Normal 3 6 4 2 2 2 3 2 2 3" xfId="45876"/>
    <cellStyle name="Normal 3 6 4 2 2 2 3 2 3" xfId="15736"/>
    <cellStyle name="Normal 3 6 4 2 2 2 3 2 3 2" xfId="45878"/>
    <cellStyle name="Normal 3 6 4 2 2 2 3 2 4" xfId="45875"/>
    <cellStyle name="Normal 3 6 4 2 2 2 3 3" xfId="15737"/>
    <cellStyle name="Normal 3 6 4 2 2 2 3 3 2" xfId="15738"/>
    <cellStyle name="Normal 3 6 4 2 2 2 3 3 2 2" xfId="15739"/>
    <cellStyle name="Normal 3 6 4 2 2 2 3 3 2 2 2" xfId="45881"/>
    <cellStyle name="Normal 3 6 4 2 2 2 3 3 2 3" xfId="45880"/>
    <cellStyle name="Normal 3 6 4 2 2 2 3 3 3" xfId="15740"/>
    <cellStyle name="Normal 3 6 4 2 2 2 3 3 3 2" xfId="45882"/>
    <cellStyle name="Normal 3 6 4 2 2 2 3 3 4" xfId="45879"/>
    <cellStyle name="Normal 3 6 4 2 2 2 3 4" xfId="15741"/>
    <cellStyle name="Normal 3 6 4 2 2 2 3 4 2" xfId="15742"/>
    <cellStyle name="Normal 3 6 4 2 2 2 3 4 2 2" xfId="15743"/>
    <cellStyle name="Normal 3 6 4 2 2 2 3 4 2 2 2" xfId="45885"/>
    <cellStyle name="Normal 3 6 4 2 2 2 3 4 2 3" xfId="45884"/>
    <cellStyle name="Normal 3 6 4 2 2 2 3 4 3" xfId="15744"/>
    <cellStyle name="Normal 3 6 4 2 2 2 3 4 3 2" xfId="45886"/>
    <cellStyle name="Normal 3 6 4 2 2 2 3 4 4" xfId="45883"/>
    <cellStyle name="Normal 3 6 4 2 2 2 3 5" xfId="15745"/>
    <cellStyle name="Normal 3 6 4 2 2 2 3 5 2" xfId="15746"/>
    <cellStyle name="Normal 3 6 4 2 2 2 3 5 2 2" xfId="45888"/>
    <cellStyle name="Normal 3 6 4 2 2 2 3 5 3" xfId="45887"/>
    <cellStyle name="Normal 3 6 4 2 2 2 3 6" xfId="15747"/>
    <cellStyle name="Normal 3 6 4 2 2 2 3 6 2" xfId="45889"/>
    <cellStyle name="Normal 3 6 4 2 2 2 3 7" xfId="45874"/>
    <cellStyle name="Normal 3 6 4 2 2 2 4" xfId="15748"/>
    <cellStyle name="Normal 3 6 4 2 2 2 4 2" xfId="15749"/>
    <cellStyle name="Normal 3 6 4 2 2 2 4 2 2" xfId="15750"/>
    <cellStyle name="Normal 3 6 4 2 2 2 4 2 2 2" xfId="15751"/>
    <cellStyle name="Normal 3 6 4 2 2 2 4 2 2 2 2" xfId="45893"/>
    <cellStyle name="Normal 3 6 4 2 2 2 4 2 2 3" xfId="45892"/>
    <cellStyle name="Normal 3 6 4 2 2 2 4 2 3" xfId="15752"/>
    <cellStyle name="Normal 3 6 4 2 2 2 4 2 3 2" xfId="45894"/>
    <cellStyle name="Normal 3 6 4 2 2 2 4 2 4" xfId="45891"/>
    <cellStyle name="Normal 3 6 4 2 2 2 4 3" xfId="15753"/>
    <cellStyle name="Normal 3 6 4 2 2 2 4 3 2" xfId="15754"/>
    <cellStyle name="Normal 3 6 4 2 2 2 4 3 2 2" xfId="15755"/>
    <cellStyle name="Normal 3 6 4 2 2 2 4 3 2 2 2" xfId="45897"/>
    <cellStyle name="Normal 3 6 4 2 2 2 4 3 2 3" xfId="45896"/>
    <cellStyle name="Normal 3 6 4 2 2 2 4 3 3" xfId="15756"/>
    <cellStyle name="Normal 3 6 4 2 2 2 4 3 3 2" xfId="45898"/>
    <cellStyle name="Normal 3 6 4 2 2 2 4 3 4" xfId="45895"/>
    <cellStyle name="Normal 3 6 4 2 2 2 4 4" xfId="15757"/>
    <cellStyle name="Normal 3 6 4 2 2 2 4 4 2" xfId="15758"/>
    <cellStyle name="Normal 3 6 4 2 2 2 4 4 2 2" xfId="45900"/>
    <cellStyle name="Normal 3 6 4 2 2 2 4 4 3" xfId="45899"/>
    <cellStyle name="Normal 3 6 4 2 2 2 4 5" xfId="15759"/>
    <cellStyle name="Normal 3 6 4 2 2 2 4 5 2" xfId="45901"/>
    <cellStyle name="Normal 3 6 4 2 2 2 4 6" xfId="45890"/>
    <cellStyle name="Normal 3 6 4 2 2 2 5" xfId="15760"/>
    <cellStyle name="Normal 3 6 4 2 2 2 5 2" xfId="15761"/>
    <cellStyle name="Normal 3 6 4 2 2 2 5 2 2" xfId="15762"/>
    <cellStyle name="Normal 3 6 4 2 2 2 5 2 2 2" xfId="45904"/>
    <cellStyle name="Normal 3 6 4 2 2 2 5 2 3" xfId="45903"/>
    <cellStyle name="Normal 3 6 4 2 2 2 5 3" xfId="15763"/>
    <cellStyle name="Normal 3 6 4 2 2 2 5 3 2" xfId="45905"/>
    <cellStyle name="Normal 3 6 4 2 2 2 5 4" xfId="45902"/>
    <cellStyle name="Normal 3 6 4 2 2 2 6" xfId="15764"/>
    <cellStyle name="Normal 3 6 4 2 2 2 6 2" xfId="15765"/>
    <cellStyle name="Normal 3 6 4 2 2 2 6 2 2" xfId="15766"/>
    <cellStyle name="Normal 3 6 4 2 2 2 6 2 2 2" xfId="45908"/>
    <cellStyle name="Normal 3 6 4 2 2 2 6 2 3" xfId="45907"/>
    <cellStyle name="Normal 3 6 4 2 2 2 6 3" xfId="15767"/>
    <cellStyle name="Normal 3 6 4 2 2 2 6 3 2" xfId="45909"/>
    <cellStyle name="Normal 3 6 4 2 2 2 6 4" xfId="45906"/>
    <cellStyle name="Normal 3 6 4 2 2 2 7" xfId="15768"/>
    <cellStyle name="Normal 3 6 4 2 2 2 7 2" xfId="15769"/>
    <cellStyle name="Normal 3 6 4 2 2 2 7 2 2" xfId="15770"/>
    <cellStyle name="Normal 3 6 4 2 2 2 7 2 2 2" xfId="45912"/>
    <cellStyle name="Normal 3 6 4 2 2 2 7 2 3" xfId="45911"/>
    <cellStyle name="Normal 3 6 4 2 2 2 7 3" xfId="15771"/>
    <cellStyle name="Normal 3 6 4 2 2 2 7 3 2" xfId="45913"/>
    <cellStyle name="Normal 3 6 4 2 2 2 7 4" xfId="45910"/>
    <cellStyle name="Normal 3 6 4 2 2 2 8" xfId="15772"/>
    <cellStyle name="Normal 3 6 4 2 2 2 8 2" xfId="15773"/>
    <cellStyle name="Normal 3 6 4 2 2 2 8 2 2" xfId="15774"/>
    <cellStyle name="Normal 3 6 4 2 2 2 8 2 2 2" xfId="45916"/>
    <cellStyle name="Normal 3 6 4 2 2 2 8 2 3" xfId="45915"/>
    <cellStyle name="Normal 3 6 4 2 2 2 8 3" xfId="15775"/>
    <cellStyle name="Normal 3 6 4 2 2 2 8 3 2" xfId="45917"/>
    <cellStyle name="Normal 3 6 4 2 2 2 8 4" xfId="45914"/>
    <cellStyle name="Normal 3 6 4 2 2 2 9" xfId="15776"/>
    <cellStyle name="Normal 3 6 4 2 2 2 9 2" xfId="15777"/>
    <cellStyle name="Normal 3 6 4 2 2 2 9 2 2" xfId="15778"/>
    <cellStyle name="Normal 3 6 4 2 2 2 9 2 2 2" xfId="45920"/>
    <cellStyle name="Normal 3 6 4 2 2 2 9 2 3" xfId="45919"/>
    <cellStyle name="Normal 3 6 4 2 2 2 9 3" xfId="15779"/>
    <cellStyle name="Normal 3 6 4 2 2 2 9 3 2" xfId="45921"/>
    <cellStyle name="Normal 3 6 4 2 2 2 9 4" xfId="45918"/>
    <cellStyle name="Normal 3 6 4 2 2 3" xfId="15780"/>
    <cellStyle name="Normal 3 6 4 2 2 3 2" xfId="15781"/>
    <cellStyle name="Normal 3 6 4 2 2 3 2 2" xfId="15782"/>
    <cellStyle name="Normal 3 6 4 2 2 3 2 2 2" xfId="15783"/>
    <cellStyle name="Normal 3 6 4 2 2 3 2 2 2 2" xfId="45925"/>
    <cellStyle name="Normal 3 6 4 2 2 3 2 2 3" xfId="45924"/>
    <cellStyle name="Normal 3 6 4 2 2 3 2 3" xfId="15784"/>
    <cellStyle name="Normal 3 6 4 2 2 3 2 3 2" xfId="45926"/>
    <cellStyle name="Normal 3 6 4 2 2 3 2 4" xfId="45923"/>
    <cellStyle name="Normal 3 6 4 2 2 3 3" xfId="15785"/>
    <cellStyle name="Normal 3 6 4 2 2 3 3 2" xfId="15786"/>
    <cellStyle name="Normal 3 6 4 2 2 3 3 2 2" xfId="15787"/>
    <cellStyle name="Normal 3 6 4 2 2 3 3 2 2 2" xfId="45929"/>
    <cellStyle name="Normal 3 6 4 2 2 3 3 2 3" xfId="45928"/>
    <cellStyle name="Normal 3 6 4 2 2 3 3 3" xfId="15788"/>
    <cellStyle name="Normal 3 6 4 2 2 3 3 3 2" xfId="45930"/>
    <cellStyle name="Normal 3 6 4 2 2 3 3 4" xfId="45927"/>
    <cellStyle name="Normal 3 6 4 2 2 3 4" xfId="15789"/>
    <cellStyle name="Normal 3 6 4 2 2 3 4 2" xfId="15790"/>
    <cellStyle name="Normal 3 6 4 2 2 3 4 2 2" xfId="15791"/>
    <cellStyle name="Normal 3 6 4 2 2 3 4 2 2 2" xfId="45933"/>
    <cellStyle name="Normal 3 6 4 2 2 3 4 2 3" xfId="45932"/>
    <cellStyle name="Normal 3 6 4 2 2 3 4 3" xfId="15792"/>
    <cellStyle name="Normal 3 6 4 2 2 3 4 3 2" xfId="45934"/>
    <cellStyle name="Normal 3 6 4 2 2 3 4 4" xfId="45931"/>
    <cellStyle name="Normal 3 6 4 2 2 3 5" xfId="15793"/>
    <cellStyle name="Normal 3 6 4 2 2 3 5 2" xfId="15794"/>
    <cellStyle name="Normal 3 6 4 2 2 3 5 2 2" xfId="45936"/>
    <cellStyle name="Normal 3 6 4 2 2 3 5 3" xfId="45935"/>
    <cellStyle name="Normal 3 6 4 2 2 3 6" xfId="15795"/>
    <cellStyle name="Normal 3 6 4 2 2 3 6 2" xfId="45937"/>
    <cellStyle name="Normal 3 6 4 2 2 3 7" xfId="45922"/>
    <cellStyle name="Normal 3 6 4 2 2 4" xfId="15796"/>
    <cellStyle name="Normal 3 6 4 2 2 4 2" xfId="15797"/>
    <cellStyle name="Normal 3 6 4 2 2 4 2 2" xfId="15798"/>
    <cellStyle name="Normal 3 6 4 2 2 4 2 2 2" xfId="15799"/>
    <cellStyle name="Normal 3 6 4 2 2 4 2 2 2 2" xfId="45941"/>
    <cellStyle name="Normal 3 6 4 2 2 4 2 2 3" xfId="45940"/>
    <cellStyle name="Normal 3 6 4 2 2 4 2 3" xfId="15800"/>
    <cellStyle name="Normal 3 6 4 2 2 4 2 3 2" xfId="45942"/>
    <cellStyle name="Normal 3 6 4 2 2 4 2 4" xfId="45939"/>
    <cellStyle name="Normal 3 6 4 2 2 4 3" xfId="15801"/>
    <cellStyle name="Normal 3 6 4 2 2 4 3 2" xfId="15802"/>
    <cellStyle name="Normal 3 6 4 2 2 4 3 2 2" xfId="15803"/>
    <cellStyle name="Normal 3 6 4 2 2 4 3 2 2 2" xfId="45945"/>
    <cellStyle name="Normal 3 6 4 2 2 4 3 2 3" xfId="45944"/>
    <cellStyle name="Normal 3 6 4 2 2 4 3 3" xfId="15804"/>
    <cellStyle name="Normal 3 6 4 2 2 4 3 3 2" xfId="45946"/>
    <cellStyle name="Normal 3 6 4 2 2 4 3 4" xfId="45943"/>
    <cellStyle name="Normal 3 6 4 2 2 4 4" xfId="15805"/>
    <cellStyle name="Normal 3 6 4 2 2 4 4 2" xfId="15806"/>
    <cellStyle name="Normal 3 6 4 2 2 4 4 2 2" xfId="15807"/>
    <cellStyle name="Normal 3 6 4 2 2 4 4 2 2 2" xfId="45949"/>
    <cellStyle name="Normal 3 6 4 2 2 4 4 2 3" xfId="45948"/>
    <cellStyle name="Normal 3 6 4 2 2 4 4 3" xfId="15808"/>
    <cellStyle name="Normal 3 6 4 2 2 4 4 3 2" xfId="45950"/>
    <cellStyle name="Normal 3 6 4 2 2 4 4 4" xfId="45947"/>
    <cellStyle name="Normal 3 6 4 2 2 4 5" xfId="15809"/>
    <cellStyle name="Normal 3 6 4 2 2 4 5 2" xfId="15810"/>
    <cellStyle name="Normal 3 6 4 2 2 4 5 2 2" xfId="45952"/>
    <cellStyle name="Normal 3 6 4 2 2 4 5 3" xfId="45951"/>
    <cellStyle name="Normal 3 6 4 2 2 4 6" xfId="15811"/>
    <cellStyle name="Normal 3 6 4 2 2 4 6 2" xfId="45953"/>
    <cellStyle name="Normal 3 6 4 2 2 4 7" xfId="45938"/>
    <cellStyle name="Normal 3 6 4 2 2 5" xfId="15812"/>
    <cellStyle name="Normal 3 6 4 2 2 5 2" xfId="15813"/>
    <cellStyle name="Normal 3 6 4 2 2 5 2 2" xfId="15814"/>
    <cellStyle name="Normal 3 6 4 2 2 5 2 2 2" xfId="15815"/>
    <cellStyle name="Normal 3 6 4 2 2 5 2 2 2 2" xfId="45957"/>
    <cellStyle name="Normal 3 6 4 2 2 5 2 2 3" xfId="45956"/>
    <cellStyle name="Normal 3 6 4 2 2 5 2 3" xfId="15816"/>
    <cellStyle name="Normal 3 6 4 2 2 5 2 3 2" xfId="45958"/>
    <cellStyle name="Normal 3 6 4 2 2 5 2 4" xfId="45955"/>
    <cellStyle name="Normal 3 6 4 2 2 5 3" xfId="15817"/>
    <cellStyle name="Normal 3 6 4 2 2 5 3 2" xfId="15818"/>
    <cellStyle name="Normal 3 6 4 2 2 5 3 2 2" xfId="15819"/>
    <cellStyle name="Normal 3 6 4 2 2 5 3 2 2 2" xfId="45961"/>
    <cellStyle name="Normal 3 6 4 2 2 5 3 2 3" xfId="45960"/>
    <cellStyle name="Normal 3 6 4 2 2 5 3 3" xfId="15820"/>
    <cellStyle name="Normal 3 6 4 2 2 5 3 3 2" xfId="45962"/>
    <cellStyle name="Normal 3 6 4 2 2 5 3 4" xfId="45959"/>
    <cellStyle name="Normal 3 6 4 2 2 5 4" xfId="15821"/>
    <cellStyle name="Normal 3 6 4 2 2 5 4 2" xfId="15822"/>
    <cellStyle name="Normal 3 6 4 2 2 5 4 2 2" xfId="45964"/>
    <cellStyle name="Normal 3 6 4 2 2 5 4 3" xfId="45963"/>
    <cellStyle name="Normal 3 6 4 2 2 5 5" xfId="15823"/>
    <cellStyle name="Normal 3 6 4 2 2 5 5 2" xfId="45965"/>
    <cellStyle name="Normal 3 6 4 2 2 5 6" xfId="45954"/>
    <cellStyle name="Normal 3 6 4 2 2 6" xfId="15824"/>
    <cellStyle name="Normal 3 6 4 2 2 6 2" xfId="15825"/>
    <cellStyle name="Normal 3 6 4 2 2 6 2 2" xfId="15826"/>
    <cellStyle name="Normal 3 6 4 2 2 6 2 2 2" xfId="45968"/>
    <cellStyle name="Normal 3 6 4 2 2 6 2 3" xfId="45967"/>
    <cellStyle name="Normal 3 6 4 2 2 6 3" xfId="15827"/>
    <cellStyle name="Normal 3 6 4 2 2 6 3 2" xfId="45969"/>
    <cellStyle name="Normal 3 6 4 2 2 6 4" xfId="45966"/>
    <cellStyle name="Normal 3 6 4 2 2 7" xfId="15828"/>
    <cellStyle name="Normal 3 6 4 2 2 7 2" xfId="15829"/>
    <cellStyle name="Normal 3 6 4 2 2 7 2 2" xfId="15830"/>
    <cellStyle name="Normal 3 6 4 2 2 7 2 2 2" xfId="45972"/>
    <cellStyle name="Normal 3 6 4 2 2 7 2 3" xfId="45971"/>
    <cellStyle name="Normal 3 6 4 2 2 7 3" xfId="15831"/>
    <cellStyle name="Normal 3 6 4 2 2 7 3 2" xfId="45973"/>
    <cellStyle name="Normal 3 6 4 2 2 7 4" xfId="45970"/>
    <cellStyle name="Normal 3 6 4 2 2 8" xfId="15832"/>
    <cellStyle name="Normal 3 6 4 2 2 8 2" xfId="15833"/>
    <cellStyle name="Normal 3 6 4 2 2 8 2 2" xfId="15834"/>
    <cellStyle name="Normal 3 6 4 2 2 8 2 2 2" xfId="45976"/>
    <cellStyle name="Normal 3 6 4 2 2 8 2 3" xfId="45975"/>
    <cellStyle name="Normal 3 6 4 2 2 8 3" xfId="15835"/>
    <cellStyle name="Normal 3 6 4 2 2 8 3 2" xfId="45977"/>
    <cellStyle name="Normal 3 6 4 2 2 8 4" xfId="45974"/>
    <cellStyle name="Normal 3 6 4 2 2 9" xfId="15836"/>
    <cellStyle name="Normal 3 6 4 2 2 9 2" xfId="15837"/>
    <cellStyle name="Normal 3 6 4 2 2 9 2 2" xfId="15838"/>
    <cellStyle name="Normal 3 6 4 2 2 9 2 2 2" xfId="45980"/>
    <cellStyle name="Normal 3 6 4 2 2 9 2 3" xfId="45979"/>
    <cellStyle name="Normal 3 6 4 2 2 9 3" xfId="15839"/>
    <cellStyle name="Normal 3 6 4 2 2 9 3 2" xfId="45981"/>
    <cellStyle name="Normal 3 6 4 2 2 9 4" xfId="45978"/>
    <cellStyle name="Normal 3 6 4 2 3" xfId="15840"/>
    <cellStyle name="Normal 3 6 4 2 3 10" xfId="15841"/>
    <cellStyle name="Normal 3 6 4 2 3 10 2" xfId="15842"/>
    <cellStyle name="Normal 3 6 4 2 3 10 2 2" xfId="45984"/>
    <cellStyle name="Normal 3 6 4 2 3 10 3" xfId="45983"/>
    <cellStyle name="Normal 3 6 4 2 3 11" xfId="15843"/>
    <cellStyle name="Normal 3 6 4 2 3 11 2" xfId="45985"/>
    <cellStyle name="Normal 3 6 4 2 3 12" xfId="45982"/>
    <cellStyle name="Normal 3 6 4 2 3 2" xfId="15844"/>
    <cellStyle name="Normal 3 6 4 2 3 2 2" xfId="15845"/>
    <cellStyle name="Normal 3 6 4 2 3 2 2 2" xfId="15846"/>
    <cellStyle name="Normal 3 6 4 2 3 2 2 2 2" xfId="15847"/>
    <cellStyle name="Normal 3 6 4 2 3 2 2 2 2 2" xfId="45989"/>
    <cellStyle name="Normal 3 6 4 2 3 2 2 2 3" xfId="45988"/>
    <cellStyle name="Normal 3 6 4 2 3 2 2 3" xfId="15848"/>
    <cellStyle name="Normal 3 6 4 2 3 2 2 3 2" xfId="45990"/>
    <cellStyle name="Normal 3 6 4 2 3 2 2 4" xfId="45987"/>
    <cellStyle name="Normal 3 6 4 2 3 2 3" xfId="15849"/>
    <cellStyle name="Normal 3 6 4 2 3 2 3 2" xfId="15850"/>
    <cellStyle name="Normal 3 6 4 2 3 2 3 2 2" xfId="15851"/>
    <cellStyle name="Normal 3 6 4 2 3 2 3 2 2 2" xfId="45993"/>
    <cellStyle name="Normal 3 6 4 2 3 2 3 2 3" xfId="45992"/>
    <cellStyle name="Normal 3 6 4 2 3 2 3 3" xfId="15852"/>
    <cellStyle name="Normal 3 6 4 2 3 2 3 3 2" xfId="45994"/>
    <cellStyle name="Normal 3 6 4 2 3 2 3 4" xfId="45991"/>
    <cellStyle name="Normal 3 6 4 2 3 2 4" xfId="15853"/>
    <cellStyle name="Normal 3 6 4 2 3 2 4 2" xfId="15854"/>
    <cellStyle name="Normal 3 6 4 2 3 2 4 2 2" xfId="15855"/>
    <cellStyle name="Normal 3 6 4 2 3 2 4 2 2 2" xfId="45997"/>
    <cellStyle name="Normal 3 6 4 2 3 2 4 2 3" xfId="45996"/>
    <cellStyle name="Normal 3 6 4 2 3 2 4 3" xfId="15856"/>
    <cellStyle name="Normal 3 6 4 2 3 2 4 3 2" xfId="45998"/>
    <cellStyle name="Normal 3 6 4 2 3 2 4 4" xfId="45995"/>
    <cellStyle name="Normal 3 6 4 2 3 2 5" xfId="15857"/>
    <cellStyle name="Normal 3 6 4 2 3 2 5 2" xfId="15858"/>
    <cellStyle name="Normal 3 6 4 2 3 2 5 2 2" xfId="46000"/>
    <cellStyle name="Normal 3 6 4 2 3 2 5 3" xfId="45999"/>
    <cellStyle name="Normal 3 6 4 2 3 2 6" xfId="15859"/>
    <cellStyle name="Normal 3 6 4 2 3 2 6 2" xfId="46001"/>
    <cellStyle name="Normal 3 6 4 2 3 2 7" xfId="45986"/>
    <cellStyle name="Normal 3 6 4 2 3 3" xfId="15860"/>
    <cellStyle name="Normal 3 6 4 2 3 3 2" xfId="15861"/>
    <cellStyle name="Normal 3 6 4 2 3 3 2 2" xfId="15862"/>
    <cellStyle name="Normal 3 6 4 2 3 3 2 2 2" xfId="15863"/>
    <cellStyle name="Normal 3 6 4 2 3 3 2 2 2 2" xfId="46005"/>
    <cellStyle name="Normal 3 6 4 2 3 3 2 2 3" xfId="46004"/>
    <cellStyle name="Normal 3 6 4 2 3 3 2 3" xfId="15864"/>
    <cellStyle name="Normal 3 6 4 2 3 3 2 3 2" xfId="46006"/>
    <cellStyle name="Normal 3 6 4 2 3 3 2 4" xfId="46003"/>
    <cellStyle name="Normal 3 6 4 2 3 3 3" xfId="15865"/>
    <cellStyle name="Normal 3 6 4 2 3 3 3 2" xfId="15866"/>
    <cellStyle name="Normal 3 6 4 2 3 3 3 2 2" xfId="15867"/>
    <cellStyle name="Normal 3 6 4 2 3 3 3 2 2 2" xfId="46009"/>
    <cellStyle name="Normal 3 6 4 2 3 3 3 2 3" xfId="46008"/>
    <cellStyle name="Normal 3 6 4 2 3 3 3 3" xfId="15868"/>
    <cellStyle name="Normal 3 6 4 2 3 3 3 3 2" xfId="46010"/>
    <cellStyle name="Normal 3 6 4 2 3 3 3 4" xfId="46007"/>
    <cellStyle name="Normal 3 6 4 2 3 3 4" xfId="15869"/>
    <cellStyle name="Normal 3 6 4 2 3 3 4 2" xfId="15870"/>
    <cellStyle name="Normal 3 6 4 2 3 3 4 2 2" xfId="15871"/>
    <cellStyle name="Normal 3 6 4 2 3 3 4 2 2 2" xfId="46013"/>
    <cellStyle name="Normal 3 6 4 2 3 3 4 2 3" xfId="46012"/>
    <cellStyle name="Normal 3 6 4 2 3 3 4 3" xfId="15872"/>
    <cellStyle name="Normal 3 6 4 2 3 3 4 3 2" xfId="46014"/>
    <cellStyle name="Normal 3 6 4 2 3 3 4 4" xfId="46011"/>
    <cellStyle name="Normal 3 6 4 2 3 3 5" xfId="15873"/>
    <cellStyle name="Normal 3 6 4 2 3 3 5 2" xfId="15874"/>
    <cellStyle name="Normal 3 6 4 2 3 3 5 2 2" xfId="46016"/>
    <cellStyle name="Normal 3 6 4 2 3 3 5 3" xfId="46015"/>
    <cellStyle name="Normal 3 6 4 2 3 3 6" xfId="15875"/>
    <cellStyle name="Normal 3 6 4 2 3 3 6 2" xfId="46017"/>
    <cellStyle name="Normal 3 6 4 2 3 3 7" xfId="46002"/>
    <cellStyle name="Normal 3 6 4 2 3 4" xfId="15876"/>
    <cellStyle name="Normal 3 6 4 2 3 4 2" xfId="15877"/>
    <cellStyle name="Normal 3 6 4 2 3 4 2 2" xfId="15878"/>
    <cellStyle name="Normal 3 6 4 2 3 4 2 2 2" xfId="15879"/>
    <cellStyle name="Normal 3 6 4 2 3 4 2 2 2 2" xfId="46021"/>
    <cellStyle name="Normal 3 6 4 2 3 4 2 2 3" xfId="46020"/>
    <cellStyle name="Normal 3 6 4 2 3 4 2 3" xfId="15880"/>
    <cellStyle name="Normal 3 6 4 2 3 4 2 3 2" xfId="46022"/>
    <cellStyle name="Normal 3 6 4 2 3 4 2 4" xfId="46019"/>
    <cellStyle name="Normal 3 6 4 2 3 4 3" xfId="15881"/>
    <cellStyle name="Normal 3 6 4 2 3 4 3 2" xfId="15882"/>
    <cellStyle name="Normal 3 6 4 2 3 4 3 2 2" xfId="15883"/>
    <cellStyle name="Normal 3 6 4 2 3 4 3 2 2 2" xfId="46025"/>
    <cellStyle name="Normal 3 6 4 2 3 4 3 2 3" xfId="46024"/>
    <cellStyle name="Normal 3 6 4 2 3 4 3 3" xfId="15884"/>
    <cellStyle name="Normal 3 6 4 2 3 4 3 3 2" xfId="46026"/>
    <cellStyle name="Normal 3 6 4 2 3 4 3 4" xfId="46023"/>
    <cellStyle name="Normal 3 6 4 2 3 4 4" xfId="15885"/>
    <cellStyle name="Normal 3 6 4 2 3 4 4 2" xfId="15886"/>
    <cellStyle name="Normal 3 6 4 2 3 4 4 2 2" xfId="46028"/>
    <cellStyle name="Normal 3 6 4 2 3 4 4 3" xfId="46027"/>
    <cellStyle name="Normal 3 6 4 2 3 4 5" xfId="15887"/>
    <cellStyle name="Normal 3 6 4 2 3 4 5 2" xfId="46029"/>
    <cellStyle name="Normal 3 6 4 2 3 4 6" xfId="46018"/>
    <cellStyle name="Normal 3 6 4 2 3 5" xfId="15888"/>
    <cellStyle name="Normal 3 6 4 2 3 5 2" xfId="15889"/>
    <cellStyle name="Normal 3 6 4 2 3 5 2 2" xfId="15890"/>
    <cellStyle name="Normal 3 6 4 2 3 5 2 2 2" xfId="46032"/>
    <cellStyle name="Normal 3 6 4 2 3 5 2 3" xfId="46031"/>
    <cellStyle name="Normal 3 6 4 2 3 5 3" xfId="15891"/>
    <cellStyle name="Normal 3 6 4 2 3 5 3 2" xfId="46033"/>
    <cellStyle name="Normal 3 6 4 2 3 5 4" xfId="46030"/>
    <cellStyle name="Normal 3 6 4 2 3 6" xfId="15892"/>
    <cellStyle name="Normal 3 6 4 2 3 6 2" xfId="15893"/>
    <cellStyle name="Normal 3 6 4 2 3 6 2 2" xfId="15894"/>
    <cellStyle name="Normal 3 6 4 2 3 6 2 2 2" xfId="46036"/>
    <cellStyle name="Normal 3 6 4 2 3 6 2 3" xfId="46035"/>
    <cellStyle name="Normal 3 6 4 2 3 6 3" xfId="15895"/>
    <cellStyle name="Normal 3 6 4 2 3 6 3 2" xfId="46037"/>
    <cellStyle name="Normal 3 6 4 2 3 6 4" xfId="46034"/>
    <cellStyle name="Normal 3 6 4 2 3 7" xfId="15896"/>
    <cellStyle name="Normal 3 6 4 2 3 7 2" xfId="15897"/>
    <cellStyle name="Normal 3 6 4 2 3 7 2 2" xfId="15898"/>
    <cellStyle name="Normal 3 6 4 2 3 7 2 2 2" xfId="46040"/>
    <cellStyle name="Normal 3 6 4 2 3 7 2 3" xfId="46039"/>
    <cellStyle name="Normal 3 6 4 2 3 7 3" xfId="15899"/>
    <cellStyle name="Normal 3 6 4 2 3 7 3 2" xfId="46041"/>
    <cellStyle name="Normal 3 6 4 2 3 7 4" xfId="46038"/>
    <cellStyle name="Normal 3 6 4 2 3 8" xfId="15900"/>
    <cellStyle name="Normal 3 6 4 2 3 8 2" xfId="15901"/>
    <cellStyle name="Normal 3 6 4 2 3 8 2 2" xfId="15902"/>
    <cellStyle name="Normal 3 6 4 2 3 8 2 2 2" xfId="46044"/>
    <cellStyle name="Normal 3 6 4 2 3 8 2 3" xfId="46043"/>
    <cellStyle name="Normal 3 6 4 2 3 8 3" xfId="15903"/>
    <cellStyle name="Normal 3 6 4 2 3 8 3 2" xfId="46045"/>
    <cellStyle name="Normal 3 6 4 2 3 8 4" xfId="46042"/>
    <cellStyle name="Normal 3 6 4 2 3 9" xfId="15904"/>
    <cellStyle name="Normal 3 6 4 2 3 9 2" xfId="15905"/>
    <cellStyle name="Normal 3 6 4 2 3 9 2 2" xfId="15906"/>
    <cellStyle name="Normal 3 6 4 2 3 9 2 2 2" xfId="46048"/>
    <cellStyle name="Normal 3 6 4 2 3 9 2 3" xfId="46047"/>
    <cellStyle name="Normal 3 6 4 2 3 9 3" xfId="15907"/>
    <cellStyle name="Normal 3 6 4 2 3 9 3 2" xfId="46049"/>
    <cellStyle name="Normal 3 6 4 2 3 9 4" xfId="46046"/>
    <cellStyle name="Normal 3 6 4 2 4" xfId="15908"/>
    <cellStyle name="Normal 3 6 4 2 4 2" xfId="15909"/>
    <cellStyle name="Normal 3 6 4 2 4 2 2" xfId="15910"/>
    <cellStyle name="Normal 3 6 4 2 4 2 2 2" xfId="15911"/>
    <cellStyle name="Normal 3 6 4 2 4 2 2 2 2" xfId="46053"/>
    <cellStyle name="Normal 3 6 4 2 4 2 2 3" xfId="46052"/>
    <cellStyle name="Normal 3 6 4 2 4 2 3" xfId="15912"/>
    <cellStyle name="Normal 3 6 4 2 4 2 3 2" xfId="46054"/>
    <cellStyle name="Normal 3 6 4 2 4 2 4" xfId="46051"/>
    <cellStyle name="Normal 3 6 4 2 4 3" xfId="15913"/>
    <cellStyle name="Normal 3 6 4 2 4 3 2" xfId="15914"/>
    <cellStyle name="Normal 3 6 4 2 4 3 2 2" xfId="15915"/>
    <cellStyle name="Normal 3 6 4 2 4 3 2 2 2" xfId="46057"/>
    <cellStyle name="Normal 3 6 4 2 4 3 2 3" xfId="46056"/>
    <cellStyle name="Normal 3 6 4 2 4 3 3" xfId="15916"/>
    <cellStyle name="Normal 3 6 4 2 4 3 3 2" xfId="46058"/>
    <cellStyle name="Normal 3 6 4 2 4 3 4" xfId="46055"/>
    <cellStyle name="Normal 3 6 4 2 4 4" xfId="15917"/>
    <cellStyle name="Normal 3 6 4 2 4 4 2" xfId="15918"/>
    <cellStyle name="Normal 3 6 4 2 4 4 2 2" xfId="15919"/>
    <cellStyle name="Normal 3 6 4 2 4 4 2 2 2" xfId="46061"/>
    <cellStyle name="Normal 3 6 4 2 4 4 2 3" xfId="46060"/>
    <cellStyle name="Normal 3 6 4 2 4 4 3" xfId="15920"/>
    <cellStyle name="Normal 3 6 4 2 4 4 3 2" xfId="46062"/>
    <cellStyle name="Normal 3 6 4 2 4 4 4" xfId="46059"/>
    <cellStyle name="Normal 3 6 4 2 4 5" xfId="15921"/>
    <cellStyle name="Normal 3 6 4 2 4 5 2" xfId="15922"/>
    <cellStyle name="Normal 3 6 4 2 4 5 2 2" xfId="46064"/>
    <cellStyle name="Normal 3 6 4 2 4 5 3" xfId="46063"/>
    <cellStyle name="Normal 3 6 4 2 4 6" xfId="15923"/>
    <cellStyle name="Normal 3 6 4 2 4 6 2" xfId="46065"/>
    <cellStyle name="Normal 3 6 4 2 4 7" xfId="46050"/>
    <cellStyle name="Normal 3 6 4 2 5" xfId="15924"/>
    <cellStyle name="Normal 3 6 4 2 5 2" xfId="15925"/>
    <cellStyle name="Normal 3 6 4 2 5 2 2" xfId="15926"/>
    <cellStyle name="Normal 3 6 4 2 5 2 2 2" xfId="15927"/>
    <cellStyle name="Normal 3 6 4 2 5 2 2 2 2" xfId="46069"/>
    <cellStyle name="Normal 3 6 4 2 5 2 2 3" xfId="46068"/>
    <cellStyle name="Normal 3 6 4 2 5 2 3" xfId="15928"/>
    <cellStyle name="Normal 3 6 4 2 5 2 3 2" xfId="46070"/>
    <cellStyle name="Normal 3 6 4 2 5 2 4" xfId="46067"/>
    <cellStyle name="Normal 3 6 4 2 5 3" xfId="15929"/>
    <cellStyle name="Normal 3 6 4 2 5 3 2" xfId="15930"/>
    <cellStyle name="Normal 3 6 4 2 5 3 2 2" xfId="15931"/>
    <cellStyle name="Normal 3 6 4 2 5 3 2 2 2" xfId="46073"/>
    <cellStyle name="Normal 3 6 4 2 5 3 2 3" xfId="46072"/>
    <cellStyle name="Normal 3 6 4 2 5 3 3" xfId="15932"/>
    <cellStyle name="Normal 3 6 4 2 5 3 3 2" xfId="46074"/>
    <cellStyle name="Normal 3 6 4 2 5 3 4" xfId="46071"/>
    <cellStyle name="Normal 3 6 4 2 5 4" xfId="15933"/>
    <cellStyle name="Normal 3 6 4 2 5 4 2" xfId="15934"/>
    <cellStyle name="Normal 3 6 4 2 5 4 2 2" xfId="15935"/>
    <cellStyle name="Normal 3 6 4 2 5 4 2 2 2" xfId="46077"/>
    <cellStyle name="Normal 3 6 4 2 5 4 2 3" xfId="46076"/>
    <cellStyle name="Normal 3 6 4 2 5 4 3" xfId="15936"/>
    <cellStyle name="Normal 3 6 4 2 5 4 3 2" xfId="46078"/>
    <cellStyle name="Normal 3 6 4 2 5 4 4" xfId="46075"/>
    <cellStyle name="Normal 3 6 4 2 5 5" xfId="15937"/>
    <cellStyle name="Normal 3 6 4 2 5 5 2" xfId="15938"/>
    <cellStyle name="Normal 3 6 4 2 5 5 2 2" xfId="46080"/>
    <cellStyle name="Normal 3 6 4 2 5 5 3" xfId="46079"/>
    <cellStyle name="Normal 3 6 4 2 5 6" xfId="15939"/>
    <cellStyle name="Normal 3 6 4 2 5 6 2" xfId="46081"/>
    <cellStyle name="Normal 3 6 4 2 5 7" xfId="46066"/>
    <cellStyle name="Normal 3 6 4 2 6" xfId="15940"/>
    <cellStyle name="Normal 3 6 4 2 6 2" xfId="15941"/>
    <cellStyle name="Normal 3 6 4 2 6 2 2" xfId="15942"/>
    <cellStyle name="Normal 3 6 4 2 6 2 2 2" xfId="15943"/>
    <cellStyle name="Normal 3 6 4 2 6 2 2 2 2" xfId="46085"/>
    <cellStyle name="Normal 3 6 4 2 6 2 2 3" xfId="46084"/>
    <cellStyle name="Normal 3 6 4 2 6 2 3" xfId="15944"/>
    <cellStyle name="Normal 3 6 4 2 6 2 3 2" xfId="46086"/>
    <cellStyle name="Normal 3 6 4 2 6 2 4" xfId="46083"/>
    <cellStyle name="Normal 3 6 4 2 6 3" xfId="15945"/>
    <cellStyle name="Normal 3 6 4 2 6 3 2" xfId="15946"/>
    <cellStyle name="Normal 3 6 4 2 6 3 2 2" xfId="15947"/>
    <cellStyle name="Normal 3 6 4 2 6 3 2 2 2" xfId="46089"/>
    <cellStyle name="Normal 3 6 4 2 6 3 2 3" xfId="46088"/>
    <cellStyle name="Normal 3 6 4 2 6 3 3" xfId="15948"/>
    <cellStyle name="Normal 3 6 4 2 6 3 3 2" xfId="46090"/>
    <cellStyle name="Normal 3 6 4 2 6 3 4" xfId="46087"/>
    <cellStyle name="Normal 3 6 4 2 6 4" xfId="15949"/>
    <cellStyle name="Normal 3 6 4 2 6 4 2" xfId="15950"/>
    <cellStyle name="Normal 3 6 4 2 6 4 2 2" xfId="46092"/>
    <cellStyle name="Normal 3 6 4 2 6 4 3" xfId="46091"/>
    <cellStyle name="Normal 3 6 4 2 6 5" xfId="15951"/>
    <cellStyle name="Normal 3 6 4 2 6 5 2" xfId="46093"/>
    <cellStyle name="Normal 3 6 4 2 6 6" xfId="46082"/>
    <cellStyle name="Normal 3 6 4 2 7" xfId="15952"/>
    <cellStyle name="Normal 3 6 4 2 7 2" xfId="15953"/>
    <cellStyle name="Normal 3 6 4 2 7 2 2" xfId="15954"/>
    <cellStyle name="Normal 3 6 4 2 7 2 2 2" xfId="46096"/>
    <cellStyle name="Normal 3 6 4 2 7 2 3" xfId="46095"/>
    <cellStyle name="Normal 3 6 4 2 7 3" xfId="15955"/>
    <cellStyle name="Normal 3 6 4 2 7 3 2" xfId="46097"/>
    <cellStyle name="Normal 3 6 4 2 7 4" xfId="46094"/>
    <cellStyle name="Normal 3 6 4 2 8" xfId="15956"/>
    <cellStyle name="Normal 3 6 4 2 8 2" xfId="15957"/>
    <cellStyle name="Normal 3 6 4 2 8 2 2" xfId="15958"/>
    <cellStyle name="Normal 3 6 4 2 8 2 2 2" xfId="46100"/>
    <cellStyle name="Normal 3 6 4 2 8 2 3" xfId="46099"/>
    <cellStyle name="Normal 3 6 4 2 8 3" xfId="15959"/>
    <cellStyle name="Normal 3 6 4 2 8 3 2" xfId="46101"/>
    <cellStyle name="Normal 3 6 4 2 8 4" xfId="46098"/>
    <cellStyle name="Normal 3 6 4 2 9" xfId="15960"/>
    <cellStyle name="Normal 3 6 4 2 9 2" xfId="15961"/>
    <cellStyle name="Normal 3 6 4 2 9 2 2" xfId="15962"/>
    <cellStyle name="Normal 3 6 4 2 9 2 2 2" xfId="46104"/>
    <cellStyle name="Normal 3 6 4 2 9 2 3" xfId="46103"/>
    <cellStyle name="Normal 3 6 4 2 9 3" xfId="15963"/>
    <cellStyle name="Normal 3 6 4 2 9 3 2" xfId="46105"/>
    <cellStyle name="Normal 3 6 4 2 9 4" xfId="46102"/>
    <cellStyle name="Normal 3 6 4 3" xfId="15964"/>
    <cellStyle name="Normal 3 6 4 3 10" xfId="15965"/>
    <cellStyle name="Normal 3 6 4 3 10 2" xfId="15966"/>
    <cellStyle name="Normal 3 6 4 3 10 2 2" xfId="15967"/>
    <cellStyle name="Normal 3 6 4 3 10 2 2 2" xfId="46109"/>
    <cellStyle name="Normal 3 6 4 3 10 2 3" xfId="46108"/>
    <cellStyle name="Normal 3 6 4 3 10 3" xfId="15968"/>
    <cellStyle name="Normal 3 6 4 3 10 3 2" xfId="46110"/>
    <cellStyle name="Normal 3 6 4 3 10 4" xfId="46107"/>
    <cellStyle name="Normal 3 6 4 3 11" xfId="15969"/>
    <cellStyle name="Normal 3 6 4 3 11 2" xfId="15970"/>
    <cellStyle name="Normal 3 6 4 3 11 2 2" xfId="46112"/>
    <cellStyle name="Normal 3 6 4 3 11 3" xfId="46111"/>
    <cellStyle name="Normal 3 6 4 3 12" xfId="15971"/>
    <cellStyle name="Normal 3 6 4 3 12 2" xfId="46113"/>
    <cellStyle name="Normal 3 6 4 3 13" xfId="15972"/>
    <cellStyle name="Normal 3 6 4 3 13 2" xfId="46114"/>
    <cellStyle name="Normal 3 6 4 3 14" xfId="46106"/>
    <cellStyle name="Normal 3 6 4 3 2" xfId="15973"/>
    <cellStyle name="Normal 3 6 4 3 2 10" xfId="15974"/>
    <cellStyle name="Normal 3 6 4 3 2 10 2" xfId="15975"/>
    <cellStyle name="Normal 3 6 4 3 2 10 2 2" xfId="46117"/>
    <cellStyle name="Normal 3 6 4 3 2 10 3" xfId="46116"/>
    <cellStyle name="Normal 3 6 4 3 2 11" xfId="15976"/>
    <cellStyle name="Normal 3 6 4 3 2 11 2" xfId="46118"/>
    <cellStyle name="Normal 3 6 4 3 2 12" xfId="46115"/>
    <cellStyle name="Normal 3 6 4 3 2 2" xfId="15977"/>
    <cellStyle name="Normal 3 6 4 3 2 2 2" xfId="15978"/>
    <cellStyle name="Normal 3 6 4 3 2 2 2 2" xfId="15979"/>
    <cellStyle name="Normal 3 6 4 3 2 2 2 2 2" xfId="15980"/>
    <cellStyle name="Normal 3 6 4 3 2 2 2 2 2 2" xfId="46122"/>
    <cellStyle name="Normal 3 6 4 3 2 2 2 2 3" xfId="46121"/>
    <cellStyle name="Normal 3 6 4 3 2 2 2 3" xfId="15981"/>
    <cellStyle name="Normal 3 6 4 3 2 2 2 3 2" xfId="46123"/>
    <cellStyle name="Normal 3 6 4 3 2 2 2 4" xfId="46120"/>
    <cellStyle name="Normal 3 6 4 3 2 2 3" xfId="15982"/>
    <cellStyle name="Normal 3 6 4 3 2 2 3 2" xfId="15983"/>
    <cellStyle name="Normal 3 6 4 3 2 2 3 2 2" xfId="15984"/>
    <cellStyle name="Normal 3 6 4 3 2 2 3 2 2 2" xfId="46126"/>
    <cellStyle name="Normal 3 6 4 3 2 2 3 2 3" xfId="46125"/>
    <cellStyle name="Normal 3 6 4 3 2 2 3 3" xfId="15985"/>
    <cellStyle name="Normal 3 6 4 3 2 2 3 3 2" xfId="46127"/>
    <cellStyle name="Normal 3 6 4 3 2 2 3 4" xfId="46124"/>
    <cellStyle name="Normal 3 6 4 3 2 2 4" xfId="15986"/>
    <cellStyle name="Normal 3 6 4 3 2 2 4 2" xfId="15987"/>
    <cellStyle name="Normal 3 6 4 3 2 2 4 2 2" xfId="15988"/>
    <cellStyle name="Normal 3 6 4 3 2 2 4 2 2 2" xfId="46130"/>
    <cellStyle name="Normal 3 6 4 3 2 2 4 2 3" xfId="46129"/>
    <cellStyle name="Normal 3 6 4 3 2 2 4 3" xfId="15989"/>
    <cellStyle name="Normal 3 6 4 3 2 2 4 3 2" xfId="46131"/>
    <cellStyle name="Normal 3 6 4 3 2 2 4 4" xfId="46128"/>
    <cellStyle name="Normal 3 6 4 3 2 2 5" xfId="15990"/>
    <cellStyle name="Normal 3 6 4 3 2 2 5 2" xfId="15991"/>
    <cellStyle name="Normal 3 6 4 3 2 2 5 2 2" xfId="46133"/>
    <cellStyle name="Normal 3 6 4 3 2 2 5 3" xfId="46132"/>
    <cellStyle name="Normal 3 6 4 3 2 2 6" xfId="15992"/>
    <cellStyle name="Normal 3 6 4 3 2 2 6 2" xfId="46134"/>
    <cellStyle name="Normal 3 6 4 3 2 2 7" xfId="46119"/>
    <cellStyle name="Normal 3 6 4 3 2 3" xfId="15993"/>
    <cellStyle name="Normal 3 6 4 3 2 3 2" xfId="15994"/>
    <cellStyle name="Normal 3 6 4 3 2 3 2 2" xfId="15995"/>
    <cellStyle name="Normal 3 6 4 3 2 3 2 2 2" xfId="15996"/>
    <cellStyle name="Normal 3 6 4 3 2 3 2 2 2 2" xfId="46138"/>
    <cellStyle name="Normal 3 6 4 3 2 3 2 2 3" xfId="46137"/>
    <cellStyle name="Normal 3 6 4 3 2 3 2 3" xfId="15997"/>
    <cellStyle name="Normal 3 6 4 3 2 3 2 3 2" xfId="46139"/>
    <cellStyle name="Normal 3 6 4 3 2 3 2 4" xfId="46136"/>
    <cellStyle name="Normal 3 6 4 3 2 3 3" xfId="15998"/>
    <cellStyle name="Normal 3 6 4 3 2 3 3 2" xfId="15999"/>
    <cellStyle name="Normal 3 6 4 3 2 3 3 2 2" xfId="16000"/>
    <cellStyle name="Normal 3 6 4 3 2 3 3 2 2 2" xfId="46142"/>
    <cellStyle name="Normal 3 6 4 3 2 3 3 2 3" xfId="46141"/>
    <cellStyle name="Normal 3 6 4 3 2 3 3 3" xfId="16001"/>
    <cellStyle name="Normal 3 6 4 3 2 3 3 3 2" xfId="46143"/>
    <cellStyle name="Normal 3 6 4 3 2 3 3 4" xfId="46140"/>
    <cellStyle name="Normal 3 6 4 3 2 3 4" xfId="16002"/>
    <cellStyle name="Normal 3 6 4 3 2 3 4 2" xfId="16003"/>
    <cellStyle name="Normal 3 6 4 3 2 3 4 2 2" xfId="16004"/>
    <cellStyle name="Normal 3 6 4 3 2 3 4 2 2 2" xfId="46146"/>
    <cellStyle name="Normal 3 6 4 3 2 3 4 2 3" xfId="46145"/>
    <cellStyle name="Normal 3 6 4 3 2 3 4 3" xfId="16005"/>
    <cellStyle name="Normal 3 6 4 3 2 3 4 3 2" xfId="46147"/>
    <cellStyle name="Normal 3 6 4 3 2 3 4 4" xfId="46144"/>
    <cellStyle name="Normal 3 6 4 3 2 3 5" xfId="16006"/>
    <cellStyle name="Normal 3 6 4 3 2 3 5 2" xfId="16007"/>
    <cellStyle name="Normal 3 6 4 3 2 3 5 2 2" xfId="46149"/>
    <cellStyle name="Normal 3 6 4 3 2 3 5 3" xfId="46148"/>
    <cellStyle name="Normal 3 6 4 3 2 3 6" xfId="16008"/>
    <cellStyle name="Normal 3 6 4 3 2 3 6 2" xfId="46150"/>
    <cellStyle name="Normal 3 6 4 3 2 3 7" xfId="46135"/>
    <cellStyle name="Normal 3 6 4 3 2 4" xfId="16009"/>
    <cellStyle name="Normal 3 6 4 3 2 4 2" xfId="16010"/>
    <cellStyle name="Normal 3 6 4 3 2 4 2 2" xfId="16011"/>
    <cellStyle name="Normal 3 6 4 3 2 4 2 2 2" xfId="16012"/>
    <cellStyle name="Normal 3 6 4 3 2 4 2 2 2 2" xfId="46154"/>
    <cellStyle name="Normal 3 6 4 3 2 4 2 2 3" xfId="46153"/>
    <cellStyle name="Normal 3 6 4 3 2 4 2 3" xfId="16013"/>
    <cellStyle name="Normal 3 6 4 3 2 4 2 3 2" xfId="46155"/>
    <cellStyle name="Normal 3 6 4 3 2 4 2 4" xfId="46152"/>
    <cellStyle name="Normal 3 6 4 3 2 4 3" xfId="16014"/>
    <cellStyle name="Normal 3 6 4 3 2 4 3 2" xfId="16015"/>
    <cellStyle name="Normal 3 6 4 3 2 4 3 2 2" xfId="16016"/>
    <cellStyle name="Normal 3 6 4 3 2 4 3 2 2 2" xfId="46158"/>
    <cellStyle name="Normal 3 6 4 3 2 4 3 2 3" xfId="46157"/>
    <cellStyle name="Normal 3 6 4 3 2 4 3 3" xfId="16017"/>
    <cellStyle name="Normal 3 6 4 3 2 4 3 3 2" xfId="46159"/>
    <cellStyle name="Normal 3 6 4 3 2 4 3 4" xfId="46156"/>
    <cellStyle name="Normal 3 6 4 3 2 4 4" xfId="16018"/>
    <cellStyle name="Normal 3 6 4 3 2 4 4 2" xfId="16019"/>
    <cellStyle name="Normal 3 6 4 3 2 4 4 2 2" xfId="46161"/>
    <cellStyle name="Normal 3 6 4 3 2 4 4 3" xfId="46160"/>
    <cellStyle name="Normal 3 6 4 3 2 4 5" xfId="16020"/>
    <cellStyle name="Normal 3 6 4 3 2 4 5 2" xfId="46162"/>
    <cellStyle name="Normal 3 6 4 3 2 4 6" xfId="46151"/>
    <cellStyle name="Normal 3 6 4 3 2 5" xfId="16021"/>
    <cellStyle name="Normal 3 6 4 3 2 5 2" xfId="16022"/>
    <cellStyle name="Normal 3 6 4 3 2 5 2 2" xfId="16023"/>
    <cellStyle name="Normal 3 6 4 3 2 5 2 2 2" xfId="46165"/>
    <cellStyle name="Normal 3 6 4 3 2 5 2 3" xfId="46164"/>
    <cellStyle name="Normal 3 6 4 3 2 5 3" xfId="16024"/>
    <cellStyle name="Normal 3 6 4 3 2 5 3 2" xfId="46166"/>
    <cellStyle name="Normal 3 6 4 3 2 5 4" xfId="46163"/>
    <cellStyle name="Normal 3 6 4 3 2 6" xfId="16025"/>
    <cellStyle name="Normal 3 6 4 3 2 6 2" xfId="16026"/>
    <cellStyle name="Normal 3 6 4 3 2 6 2 2" xfId="16027"/>
    <cellStyle name="Normal 3 6 4 3 2 6 2 2 2" xfId="46169"/>
    <cellStyle name="Normal 3 6 4 3 2 6 2 3" xfId="46168"/>
    <cellStyle name="Normal 3 6 4 3 2 6 3" xfId="16028"/>
    <cellStyle name="Normal 3 6 4 3 2 6 3 2" xfId="46170"/>
    <cellStyle name="Normal 3 6 4 3 2 6 4" xfId="46167"/>
    <cellStyle name="Normal 3 6 4 3 2 7" xfId="16029"/>
    <cellStyle name="Normal 3 6 4 3 2 7 2" xfId="16030"/>
    <cellStyle name="Normal 3 6 4 3 2 7 2 2" xfId="16031"/>
    <cellStyle name="Normal 3 6 4 3 2 7 2 2 2" xfId="46173"/>
    <cellStyle name="Normal 3 6 4 3 2 7 2 3" xfId="46172"/>
    <cellStyle name="Normal 3 6 4 3 2 7 3" xfId="16032"/>
    <cellStyle name="Normal 3 6 4 3 2 7 3 2" xfId="46174"/>
    <cellStyle name="Normal 3 6 4 3 2 7 4" xfId="46171"/>
    <cellStyle name="Normal 3 6 4 3 2 8" xfId="16033"/>
    <cellStyle name="Normal 3 6 4 3 2 8 2" xfId="16034"/>
    <cellStyle name="Normal 3 6 4 3 2 8 2 2" xfId="16035"/>
    <cellStyle name="Normal 3 6 4 3 2 8 2 2 2" xfId="46177"/>
    <cellStyle name="Normal 3 6 4 3 2 8 2 3" xfId="46176"/>
    <cellStyle name="Normal 3 6 4 3 2 8 3" xfId="16036"/>
    <cellStyle name="Normal 3 6 4 3 2 8 3 2" xfId="46178"/>
    <cellStyle name="Normal 3 6 4 3 2 8 4" xfId="46175"/>
    <cellStyle name="Normal 3 6 4 3 2 9" xfId="16037"/>
    <cellStyle name="Normal 3 6 4 3 2 9 2" xfId="16038"/>
    <cellStyle name="Normal 3 6 4 3 2 9 2 2" xfId="16039"/>
    <cellStyle name="Normal 3 6 4 3 2 9 2 2 2" xfId="46181"/>
    <cellStyle name="Normal 3 6 4 3 2 9 2 3" xfId="46180"/>
    <cellStyle name="Normal 3 6 4 3 2 9 3" xfId="16040"/>
    <cellStyle name="Normal 3 6 4 3 2 9 3 2" xfId="46182"/>
    <cellStyle name="Normal 3 6 4 3 2 9 4" xfId="46179"/>
    <cellStyle name="Normal 3 6 4 3 3" xfId="16041"/>
    <cellStyle name="Normal 3 6 4 3 3 2" xfId="16042"/>
    <cellStyle name="Normal 3 6 4 3 3 2 2" xfId="16043"/>
    <cellStyle name="Normal 3 6 4 3 3 2 2 2" xfId="16044"/>
    <cellStyle name="Normal 3 6 4 3 3 2 2 2 2" xfId="46186"/>
    <cellStyle name="Normal 3 6 4 3 3 2 2 3" xfId="46185"/>
    <cellStyle name="Normal 3 6 4 3 3 2 3" xfId="16045"/>
    <cellStyle name="Normal 3 6 4 3 3 2 3 2" xfId="46187"/>
    <cellStyle name="Normal 3 6 4 3 3 2 4" xfId="46184"/>
    <cellStyle name="Normal 3 6 4 3 3 3" xfId="16046"/>
    <cellStyle name="Normal 3 6 4 3 3 3 2" xfId="16047"/>
    <cellStyle name="Normal 3 6 4 3 3 3 2 2" xfId="16048"/>
    <cellStyle name="Normal 3 6 4 3 3 3 2 2 2" xfId="46190"/>
    <cellStyle name="Normal 3 6 4 3 3 3 2 3" xfId="46189"/>
    <cellStyle name="Normal 3 6 4 3 3 3 3" xfId="16049"/>
    <cellStyle name="Normal 3 6 4 3 3 3 3 2" xfId="46191"/>
    <cellStyle name="Normal 3 6 4 3 3 3 4" xfId="46188"/>
    <cellStyle name="Normal 3 6 4 3 3 4" xfId="16050"/>
    <cellStyle name="Normal 3 6 4 3 3 4 2" xfId="16051"/>
    <cellStyle name="Normal 3 6 4 3 3 4 2 2" xfId="16052"/>
    <cellStyle name="Normal 3 6 4 3 3 4 2 2 2" xfId="46194"/>
    <cellStyle name="Normal 3 6 4 3 3 4 2 3" xfId="46193"/>
    <cellStyle name="Normal 3 6 4 3 3 4 3" xfId="16053"/>
    <cellStyle name="Normal 3 6 4 3 3 4 3 2" xfId="46195"/>
    <cellStyle name="Normal 3 6 4 3 3 4 4" xfId="46192"/>
    <cellStyle name="Normal 3 6 4 3 3 5" xfId="16054"/>
    <cellStyle name="Normal 3 6 4 3 3 5 2" xfId="16055"/>
    <cellStyle name="Normal 3 6 4 3 3 5 2 2" xfId="46197"/>
    <cellStyle name="Normal 3 6 4 3 3 5 3" xfId="46196"/>
    <cellStyle name="Normal 3 6 4 3 3 6" xfId="16056"/>
    <cellStyle name="Normal 3 6 4 3 3 6 2" xfId="46198"/>
    <cellStyle name="Normal 3 6 4 3 3 7" xfId="46183"/>
    <cellStyle name="Normal 3 6 4 3 4" xfId="16057"/>
    <cellStyle name="Normal 3 6 4 3 4 2" xfId="16058"/>
    <cellStyle name="Normal 3 6 4 3 4 2 2" xfId="16059"/>
    <cellStyle name="Normal 3 6 4 3 4 2 2 2" xfId="16060"/>
    <cellStyle name="Normal 3 6 4 3 4 2 2 2 2" xfId="46202"/>
    <cellStyle name="Normal 3 6 4 3 4 2 2 3" xfId="46201"/>
    <cellStyle name="Normal 3 6 4 3 4 2 3" xfId="16061"/>
    <cellStyle name="Normal 3 6 4 3 4 2 3 2" xfId="46203"/>
    <cellStyle name="Normal 3 6 4 3 4 2 4" xfId="46200"/>
    <cellStyle name="Normal 3 6 4 3 4 3" xfId="16062"/>
    <cellStyle name="Normal 3 6 4 3 4 3 2" xfId="16063"/>
    <cellStyle name="Normal 3 6 4 3 4 3 2 2" xfId="16064"/>
    <cellStyle name="Normal 3 6 4 3 4 3 2 2 2" xfId="46206"/>
    <cellStyle name="Normal 3 6 4 3 4 3 2 3" xfId="46205"/>
    <cellStyle name="Normal 3 6 4 3 4 3 3" xfId="16065"/>
    <cellStyle name="Normal 3 6 4 3 4 3 3 2" xfId="46207"/>
    <cellStyle name="Normal 3 6 4 3 4 3 4" xfId="46204"/>
    <cellStyle name="Normal 3 6 4 3 4 4" xfId="16066"/>
    <cellStyle name="Normal 3 6 4 3 4 4 2" xfId="16067"/>
    <cellStyle name="Normal 3 6 4 3 4 4 2 2" xfId="16068"/>
    <cellStyle name="Normal 3 6 4 3 4 4 2 2 2" xfId="46210"/>
    <cellStyle name="Normal 3 6 4 3 4 4 2 3" xfId="46209"/>
    <cellStyle name="Normal 3 6 4 3 4 4 3" xfId="16069"/>
    <cellStyle name="Normal 3 6 4 3 4 4 3 2" xfId="46211"/>
    <cellStyle name="Normal 3 6 4 3 4 4 4" xfId="46208"/>
    <cellStyle name="Normal 3 6 4 3 4 5" xfId="16070"/>
    <cellStyle name="Normal 3 6 4 3 4 5 2" xfId="16071"/>
    <cellStyle name="Normal 3 6 4 3 4 5 2 2" xfId="46213"/>
    <cellStyle name="Normal 3 6 4 3 4 5 3" xfId="46212"/>
    <cellStyle name="Normal 3 6 4 3 4 6" xfId="16072"/>
    <cellStyle name="Normal 3 6 4 3 4 6 2" xfId="46214"/>
    <cellStyle name="Normal 3 6 4 3 4 7" xfId="46199"/>
    <cellStyle name="Normal 3 6 4 3 5" xfId="16073"/>
    <cellStyle name="Normal 3 6 4 3 5 2" xfId="16074"/>
    <cellStyle name="Normal 3 6 4 3 5 2 2" xfId="16075"/>
    <cellStyle name="Normal 3 6 4 3 5 2 2 2" xfId="16076"/>
    <cellStyle name="Normal 3 6 4 3 5 2 2 2 2" xfId="46218"/>
    <cellStyle name="Normal 3 6 4 3 5 2 2 3" xfId="46217"/>
    <cellStyle name="Normal 3 6 4 3 5 2 3" xfId="16077"/>
    <cellStyle name="Normal 3 6 4 3 5 2 3 2" xfId="46219"/>
    <cellStyle name="Normal 3 6 4 3 5 2 4" xfId="46216"/>
    <cellStyle name="Normal 3 6 4 3 5 3" xfId="16078"/>
    <cellStyle name="Normal 3 6 4 3 5 3 2" xfId="16079"/>
    <cellStyle name="Normal 3 6 4 3 5 3 2 2" xfId="16080"/>
    <cellStyle name="Normal 3 6 4 3 5 3 2 2 2" xfId="46222"/>
    <cellStyle name="Normal 3 6 4 3 5 3 2 3" xfId="46221"/>
    <cellStyle name="Normal 3 6 4 3 5 3 3" xfId="16081"/>
    <cellStyle name="Normal 3 6 4 3 5 3 3 2" xfId="46223"/>
    <cellStyle name="Normal 3 6 4 3 5 3 4" xfId="46220"/>
    <cellStyle name="Normal 3 6 4 3 5 4" xfId="16082"/>
    <cellStyle name="Normal 3 6 4 3 5 4 2" xfId="16083"/>
    <cellStyle name="Normal 3 6 4 3 5 4 2 2" xfId="46225"/>
    <cellStyle name="Normal 3 6 4 3 5 4 3" xfId="46224"/>
    <cellStyle name="Normal 3 6 4 3 5 5" xfId="16084"/>
    <cellStyle name="Normal 3 6 4 3 5 5 2" xfId="46226"/>
    <cellStyle name="Normal 3 6 4 3 5 6" xfId="46215"/>
    <cellStyle name="Normal 3 6 4 3 6" xfId="16085"/>
    <cellStyle name="Normal 3 6 4 3 6 2" xfId="16086"/>
    <cellStyle name="Normal 3 6 4 3 6 2 2" xfId="16087"/>
    <cellStyle name="Normal 3 6 4 3 6 2 2 2" xfId="46229"/>
    <cellStyle name="Normal 3 6 4 3 6 2 3" xfId="46228"/>
    <cellStyle name="Normal 3 6 4 3 6 3" xfId="16088"/>
    <cellStyle name="Normal 3 6 4 3 6 3 2" xfId="46230"/>
    <cellStyle name="Normal 3 6 4 3 6 4" xfId="46227"/>
    <cellStyle name="Normal 3 6 4 3 7" xfId="16089"/>
    <cellStyle name="Normal 3 6 4 3 7 2" xfId="16090"/>
    <cellStyle name="Normal 3 6 4 3 7 2 2" xfId="16091"/>
    <cellStyle name="Normal 3 6 4 3 7 2 2 2" xfId="46233"/>
    <cellStyle name="Normal 3 6 4 3 7 2 3" xfId="46232"/>
    <cellStyle name="Normal 3 6 4 3 7 3" xfId="16092"/>
    <cellStyle name="Normal 3 6 4 3 7 3 2" xfId="46234"/>
    <cellStyle name="Normal 3 6 4 3 7 4" xfId="46231"/>
    <cellStyle name="Normal 3 6 4 3 8" xfId="16093"/>
    <cellStyle name="Normal 3 6 4 3 8 2" xfId="16094"/>
    <cellStyle name="Normal 3 6 4 3 8 2 2" xfId="16095"/>
    <cellStyle name="Normal 3 6 4 3 8 2 2 2" xfId="46237"/>
    <cellStyle name="Normal 3 6 4 3 8 2 3" xfId="46236"/>
    <cellStyle name="Normal 3 6 4 3 8 3" xfId="16096"/>
    <cellStyle name="Normal 3 6 4 3 8 3 2" xfId="46238"/>
    <cellStyle name="Normal 3 6 4 3 8 4" xfId="46235"/>
    <cellStyle name="Normal 3 6 4 3 9" xfId="16097"/>
    <cellStyle name="Normal 3 6 4 3 9 2" xfId="16098"/>
    <cellStyle name="Normal 3 6 4 3 9 2 2" xfId="16099"/>
    <cellStyle name="Normal 3 6 4 3 9 2 2 2" xfId="46241"/>
    <cellStyle name="Normal 3 6 4 3 9 2 3" xfId="46240"/>
    <cellStyle name="Normal 3 6 4 3 9 3" xfId="16100"/>
    <cellStyle name="Normal 3 6 4 3 9 3 2" xfId="46242"/>
    <cellStyle name="Normal 3 6 4 3 9 4" xfId="46239"/>
    <cellStyle name="Normal 3 6 4 4" xfId="16101"/>
    <cellStyle name="Normal 3 6 4 4 10" xfId="16102"/>
    <cellStyle name="Normal 3 6 4 4 10 2" xfId="16103"/>
    <cellStyle name="Normal 3 6 4 4 10 2 2" xfId="46245"/>
    <cellStyle name="Normal 3 6 4 4 10 3" xfId="46244"/>
    <cellStyle name="Normal 3 6 4 4 11" xfId="16104"/>
    <cellStyle name="Normal 3 6 4 4 11 2" xfId="46246"/>
    <cellStyle name="Normal 3 6 4 4 12" xfId="46243"/>
    <cellStyle name="Normal 3 6 4 4 2" xfId="16105"/>
    <cellStyle name="Normal 3 6 4 4 2 2" xfId="16106"/>
    <cellStyle name="Normal 3 6 4 4 2 2 2" xfId="16107"/>
    <cellStyle name="Normal 3 6 4 4 2 2 2 2" xfId="16108"/>
    <cellStyle name="Normal 3 6 4 4 2 2 2 2 2" xfId="46250"/>
    <cellStyle name="Normal 3 6 4 4 2 2 2 3" xfId="46249"/>
    <cellStyle name="Normal 3 6 4 4 2 2 3" xfId="16109"/>
    <cellStyle name="Normal 3 6 4 4 2 2 3 2" xfId="46251"/>
    <cellStyle name="Normal 3 6 4 4 2 2 4" xfId="46248"/>
    <cellStyle name="Normal 3 6 4 4 2 3" xfId="16110"/>
    <cellStyle name="Normal 3 6 4 4 2 3 2" xfId="16111"/>
    <cellStyle name="Normal 3 6 4 4 2 3 2 2" xfId="16112"/>
    <cellStyle name="Normal 3 6 4 4 2 3 2 2 2" xfId="46254"/>
    <cellStyle name="Normal 3 6 4 4 2 3 2 3" xfId="46253"/>
    <cellStyle name="Normal 3 6 4 4 2 3 3" xfId="16113"/>
    <cellStyle name="Normal 3 6 4 4 2 3 3 2" xfId="46255"/>
    <cellStyle name="Normal 3 6 4 4 2 3 4" xfId="46252"/>
    <cellStyle name="Normal 3 6 4 4 2 4" xfId="16114"/>
    <cellStyle name="Normal 3 6 4 4 2 4 2" xfId="16115"/>
    <cellStyle name="Normal 3 6 4 4 2 4 2 2" xfId="16116"/>
    <cellStyle name="Normal 3 6 4 4 2 4 2 2 2" xfId="46258"/>
    <cellStyle name="Normal 3 6 4 4 2 4 2 3" xfId="46257"/>
    <cellStyle name="Normal 3 6 4 4 2 4 3" xfId="16117"/>
    <cellStyle name="Normal 3 6 4 4 2 4 3 2" xfId="46259"/>
    <cellStyle name="Normal 3 6 4 4 2 4 4" xfId="46256"/>
    <cellStyle name="Normal 3 6 4 4 2 5" xfId="16118"/>
    <cellStyle name="Normal 3 6 4 4 2 5 2" xfId="16119"/>
    <cellStyle name="Normal 3 6 4 4 2 5 2 2" xfId="46261"/>
    <cellStyle name="Normal 3 6 4 4 2 5 3" xfId="46260"/>
    <cellStyle name="Normal 3 6 4 4 2 6" xfId="16120"/>
    <cellStyle name="Normal 3 6 4 4 2 6 2" xfId="46262"/>
    <cellStyle name="Normal 3 6 4 4 2 7" xfId="46247"/>
    <cellStyle name="Normal 3 6 4 4 3" xfId="16121"/>
    <cellStyle name="Normal 3 6 4 4 3 2" xfId="16122"/>
    <cellStyle name="Normal 3 6 4 4 3 2 2" xfId="16123"/>
    <cellStyle name="Normal 3 6 4 4 3 2 2 2" xfId="16124"/>
    <cellStyle name="Normal 3 6 4 4 3 2 2 2 2" xfId="46266"/>
    <cellStyle name="Normal 3 6 4 4 3 2 2 3" xfId="46265"/>
    <cellStyle name="Normal 3 6 4 4 3 2 3" xfId="16125"/>
    <cellStyle name="Normal 3 6 4 4 3 2 3 2" xfId="46267"/>
    <cellStyle name="Normal 3 6 4 4 3 2 4" xfId="46264"/>
    <cellStyle name="Normal 3 6 4 4 3 3" xfId="16126"/>
    <cellStyle name="Normal 3 6 4 4 3 3 2" xfId="16127"/>
    <cellStyle name="Normal 3 6 4 4 3 3 2 2" xfId="16128"/>
    <cellStyle name="Normal 3 6 4 4 3 3 2 2 2" xfId="46270"/>
    <cellStyle name="Normal 3 6 4 4 3 3 2 3" xfId="46269"/>
    <cellStyle name="Normal 3 6 4 4 3 3 3" xfId="16129"/>
    <cellStyle name="Normal 3 6 4 4 3 3 3 2" xfId="46271"/>
    <cellStyle name="Normal 3 6 4 4 3 3 4" xfId="46268"/>
    <cellStyle name="Normal 3 6 4 4 3 4" xfId="16130"/>
    <cellStyle name="Normal 3 6 4 4 3 4 2" xfId="16131"/>
    <cellStyle name="Normal 3 6 4 4 3 4 2 2" xfId="16132"/>
    <cellStyle name="Normal 3 6 4 4 3 4 2 2 2" xfId="46274"/>
    <cellStyle name="Normal 3 6 4 4 3 4 2 3" xfId="46273"/>
    <cellStyle name="Normal 3 6 4 4 3 4 3" xfId="16133"/>
    <cellStyle name="Normal 3 6 4 4 3 4 3 2" xfId="46275"/>
    <cellStyle name="Normal 3 6 4 4 3 4 4" xfId="46272"/>
    <cellStyle name="Normal 3 6 4 4 3 5" xfId="16134"/>
    <cellStyle name="Normal 3 6 4 4 3 5 2" xfId="16135"/>
    <cellStyle name="Normal 3 6 4 4 3 5 2 2" xfId="46277"/>
    <cellStyle name="Normal 3 6 4 4 3 5 3" xfId="46276"/>
    <cellStyle name="Normal 3 6 4 4 3 6" xfId="16136"/>
    <cellStyle name="Normal 3 6 4 4 3 6 2" xfId="46278"/>
    <cellStyle name="Normal 3 6 4 4 3 7" xfId="46263"/>
    <cellStyle name="Normal 3 6 4 4 4" xfId="16137"/>
    <cellStyle name="Normal 3 6 4 4 4 2" xfId="16138"/>
    <cellStyle name="Normal 3 6 4 4 4 2 2" xfId="16139"/>
    <cellStyle name="Normal 3 6 4 4 4 2 2 2" xfId="16140"/>
    <cellStyle name="Normal 3 6 4 4 4 2 2 2 2" xfId="46282"/>
    <cellStyle name="Normal 3 6 4 4 4 2 2 3" xfId="46281"/>
    <cellStyle name="Normal 3 6 4 4 4 2 3" xfId="16141"/>
    <cellStyle name="Normal 3 6 4 4 4 2 3 2" xfId="46283"/>
    <cellStyle name="Normal 3 6 4 4 4 2 4" xfId="46280"/>
    <cellStyle name="Normal 3 6 4 4 4 3" xfId="16142"/>
    <cellStyle name="Normal 3 6 4 4 4 3 2" xfId="16143"/>
    <cellStyle name="Normal 3 6 4 4 4 3 2 2" xfId="16144"/>
    <cellStyle name="Normal 3 6 4 4 4 3 2 2 2" xfId="46286"/>
    <cellStyle name="Normal 3 6 4 4 4 3 2 3" xfId="46285"/>
    <cellStyle name="Normal 3 6 4 4 4 3 3" xfId="16145"/>
    <cellStyle name="Normal 3 6 4 4 4 3 3 2" xfId="46287"/>
    <cellStyle name="Normal 3 6 4 4 4 3 4" xfId="46284"/>
    <cellStyle name="Normal 3 6 4 4 4 4" xfId="16146"/>
    <cellStyle name="Normal 3 6 4 4 4 4 2" xfId="16147"/>
    <cellStyle name="Normal 3 6 4 4 4 4 2 2" xfId="46289"/>
    <cellStyle name="Normal 3 6 4 4 4 4 3" xfId="46288"/>
    <cellStyle name="Normal 3 6 4 4 4 5" xfId="16148"/>
    <cellStyle name="Normal 3 6 4 4 4 5 2" xfId="46290"/>
    <cellStyle name="Normal 3 6 4 4 4 6" xfId="46279"/>
    <cellStyle name="Normal 3 6 4 4 5" xfId="16149"/>
    <cellStyle name="Normal 3 6 4 4 5 2" xfId="16150"/>
    <cellStyle name="Normal 3 6 4 4 5 2 2" xfId="16151"/>
    <cellStyle name="Normal 3 6 4 4 5 2 2 2" xfId="46293"/>
    <cellStyle name="Normal 3 6 4 4 5 2 3" xfId="46292"/>
    <cellStyle name="Normal 3 6 4 4 5 3" xfId="16152"/>
    <cellStyle name="Normal 3 6 4 4 5 3 2" xfId="46294"/>
    <cellStyle name="Normal 3 6 4 4 5 4" xfId="46291"/>
    <cellStyle name="Normal 3 6 4 4 6" xfId="16153"/>
    <cellStyle name="Normal 3 6 4 4 6 2" xfId="16154"/>
    <cellStyle name="Normal 3 6 4 4 6 2 2" xfId="16155"/>
    <cellStyle name="Normal 3 6 4 4 6 2 2 2" xfId="46297"/>
    <cellStyle name="Normal 3 6 4 4 6 2 3" xfId="46296"/>
    <cellStyle name="Normal 3 6 4 4 6 3" xfId="16156"/>
    <cellStyle name="Normal 3 6 4 4 6 3 2" xfId="46298"/>
    <cellStyle name="Normal 3 6 4 4 6 4" xfId="46295"/>
    <cellStyle name="Normal 3 6 4 4 7" xfId="16157"/>
    <cellStyle name="Normal 3 6 4 4 7 2" xfId="16158"/>
    <cellStyle name="Normal 3 6 4 4 7 2 2" xfId="16159"/>
    <cellStyle name="Normal 3 6 4 4 7 2 2 2" xfId="46301"/>
    <cellStyle name="Normal 3 6 4 4 7 2 3" xfId="46300"/>
    <cellStyle name="Normal 3 6 4 4 7 3" xfId="16160"/>
    <cellStyle name="Normal 3 6 4 4 7 3 2" xfId="46302"/>
    <cellStyle name="Normal 3 6 4 4 7 4" xfId="46299"/>
    <cellStyle name="Normal 3 6 4 4 8" xfId="16161"/>
    <cellStyle name="Normal 3 6 4 4 8 2" xfId="16162"/>
    <cellStyle name="Normal 3 6 4 4 8 2 2" xfId="16163"/>
    <cellStyle name="Normal 3 6 4 4 8 2 2 2" xfId="46305"/>
    <cellStyle name="Normal 3 6 4 4 8 2 3" xfId="46304"/>
    <cellStyle name="Normal 3 6 4 4 8 3" xfId="16164"/>
    <cellStyle name="Normal 3 6 4 4 8 3 2" xfId="46306"/>
    <cellStyle name="Normal 3 6 4 4 8 4" xfId="46303"/>
    <cellStyle name="Normal 3 6 4 4 9" xfId="16165"/>
    <cellStyle name="Normal 3 6 4 4 9 2" xfId="16166"/>
    <cellStyle name="Normal 3 6 4 4 9 2 2" xfId="16167"/>
    <cellStyle name="Normal 3 6 4 4 9 2 2 2" xfId="46309"/>
    <cellStyle name="Normal 3 6 4 4 9 2 3" xfId="46308"/>
    <cellStyle name="Normal 3 6 4 4 9 3" xfId="16168"/>
    <cellStyle name="Normal 3 6 4 4 9 3 2" xfId="46310"/>
    <cellStyle name="Normal 3 6 4 4 9 4" xfId="46307"/>
    <cellStyle name="Normal 3 6 4 5" xfId="16169"/>
    <cellStyle name="Normal 3 6 4 5 2" xfId="16170"/>
    <cellStyle name="Normal 3 6 4 5 2 2" xfId="16171"/>
    <cellStyle name="Normal 3 6 4 5 2 2 2" xfId="16172"/>
    <cellStyle name="Normal 3 6 4 5 2 2 2 2" xfId="46314"/>
    <cellStyle name="Normal 3 6 4 5 2 2 3" xfId="46313"/>
    <cellStyle name="Normal 3 6 4 5 2 3" xfId="16173"/>
    <cellStyle name="Normal 3 6 4 5 2 3 2" xfId="46315"/>
    <cellStyle name="Normal 3 6 4 5 2 4" xfId="46312"/>
    <cellStyle name="Normal 3 6 4 5 3" xfId="16174"/>
    <cellStyle name="Normal 3 6 4 5 3 2" xfId="16175"/>
    <cellStyle name="Normal 3 6 4 5 3 2 2" xfId="16176"/>
    <cellStyle name="Normal 3 6 4 5 3 2 2 2" xfId="46318"/>
    <cellStyle name="Normal 3 6 4 5 3 2 3" xfId="46317"/>
    <cellStyle name="Normal 3 6 4 5 3 3" xfId="16177"/>
    <cellStyle name="Normal 3 6 4 5 3 3 2" xfId="46319"/>
    <cellStyle name="Normal 3 6 4 5 3 4" xfId="46316"/>
    <cellStyle name="Normal 3 6 4 5 4" xfId="16178"/>
    <cellStyle name="Normal 3 6 4 5 4 2" xfId="16179"/>
    <cellStyle name="Normal 3 6 4 5 4 2 2" xfId="16180"/>
    <cellStyle name="Normal 3 6 4 5 4 2 2 2" xfId="46322"/>
    <cellStyle name="Normal 3 6 4 5 4 2 3" xfId="46321"/>
    <cellStyle name="Normal 3 6 4 5 4 3" xfId="16181"/>
    <cellStyle name="Normal 3 6 4 5 4 3 2" xfId="46323"/>
    <cellStyle name="Normal 3 6 4 5 4 4" xfId="46320"/>
    <cellStyle name="Normal 3 6 4 5 5" xfId="16182"/>
    <cellStyle name="Normal 3 6 4 5 5 2" xfId="16183"/>
    <cellStyle name="Normal 3 6 4 5 5 2 2" xfId="46325"/>
    <cellStyle name="Normal 3 6 4 5 5 3" xfId="46324"/>
    <cellStyle name="Normal 3 6 4 5 6" xfId="16184"/>
    <cellStyle name="Normal 3 6 4 5 6 2" xfId="46326"/>
    <cellStyle name="Normal 3 6 4 5 7" xfId="46311"/>
    <cellStyle name="Normal 3 6 4 6" xfId="16185"/>
    <cellStyle name="Normal 3 6 4 6 2" xfId="16186"/>
    <cellStyle name="Normal 3 6 4 6 2 2" xfId="16187"/>
    <cellStyle name="Normal 3 6 4 6 2 2 2" xfId="16188"/>
    <cellStyle name="Normal 3 6 4 6 2 2 2 2" xfId="46330"/>
    <cellStyle name="Normal 3 6 4 6 2 2 3" xfId="46329"/>
    <cellStyle name="Normal 3 6 4 6 2 3" xfId="16189"/>
    <cellStyle name="Normal 3 6 4 6 2 3 2" xfId="46331"/>
    <cellStyle name="Normal 3 6 4 6 2 4" xfId="46328"/>
    <cellStyle name="Normal 3 6 4 6 3" xfId="16190"/>
    <cellStyle name="Normal 3 6 4 6 3 2" xfId="16191"/>
    <cellStyle name="Normal 3 6 4 6 3 2 2" xfId="16192"/>
    <cellStyle name="Normal 3 6 4 6 3 2 2 2" xfId="46334"/>
    <cellStyle name="Normal 3 6 4 6 3 2 3" xfId="46333"/>
    <cellStyle name="Normal 3 6 4 6 3 3" xfId="16193"/>
    <cellStyle name="Normal 3 6 4 6 3 3 2" xfId="46335"/>
    <cellStyle name="Normal 3 6 4 6 3 4" xfId="46332"/>
    <cellStyle name="Normal 3 6 4 6 4" xfId="16194"/>
    <cellStyle name="Normal 3 6 4 6 4 2" xfId="16195"/>
    <cellStyle name="Normal 3 6 4 6 4 2 2" xfId="16196"/>
    <cellStyle name="Normal 3 6 4 6 4 2 2 2" xfId="46338"/>
    <cellStyle name="Normal 3 6 4 6 4 2 3" xfId="46337"/>
    <cellStyle name="Normal 3 6 4 6 4 3" xfId="16197"/>
    <cellStyle name="Normal 3 6 4 6 4 3 2" xfId="46339"/>
    <cellStyle name="Normal 3 6 4 6 4 4" xfId="46336"/>
    <cellStyle name="Normal 3 6 4 6 5" xfId="16198"/>
    <cellStyle name="Normal 3 6 4 6 5 2" xfId="16199"/>
    <cellStyle name="Normal 3 6 4 6 5 2 2" xfId="46341"/>
    <cellStyle name="Normal 3 6 4 6 5 3" xfId="46340"/>
    <cellStyle name="Normal 3 6 4 6 6" xfId="16200"/>
    <cellStyle name="Normal 3 6 4 6 6 2" xfId="46342"/>
    <cellStyle name="Normal 3 6 4 6 7" xfId="46327"/>
    <cellStyle name="Normal 3 6 4 7" xfId="16201"/>
    <cellStyle name="Normal 3 6 4 7 2" xfId="16202"/>
    <cellStyle name="Normal 3 6 4 7 2 2" xfId="16203"/>
    <cellStyle name="Normal 3 6 4 7 2 2 2" xfId="16204"/>
    <cellStyle name="Normal 3 6 4 7 2 2 2 2" xfId="46346"/>
    <cellStyle name="Normal 3 6 4 7 2 2 3" xfId="46345"/>
    <cellStyle name="Normal 3 6 4 7 2 3" xfId="16205"/>
    <cellStyle name="Normal 3 6 4 7 2 3 2" xfId="46347"/>
    <cellStyle name="Normal 3 6 4 7 2 4" xfId="46344"/>
    <cellStyle name="Normal 3 6 4 7 3" xfId="16206"/>
    <cellStyle name="Normal 3 6 4 7 3 2" xfId="16207"/>
    <cellStyle name="Normal 3 6 4 7 3 2 2" xfId="16208"/>
    <cellStyle name="Normal 3 6 4 7 3 2 2 2" xfId="46350"/>
    <cellStyle name="Normal 3 6 4 7 3 2 3" xfId="46349"/>
    <cellStyle name="Normal 3 6 4 7 3 3" xfId="16209"/>
    <cellStyle name="Normal 3 6 4 7 3 3 2" xfId="46351"/>
    <cellStyle name="Normal 3 6 4 7 3 4" xfId="46348"/>
    <cellStyle name="Normal 3 6 4 7 4" xfId="16210"/>
    <cellStyle name="Normal 3 6 4 7 4 2" xfId="16211"/>
    <cellStyle name="Normal 3 6 4 7 4 2 2" xfId="46353"/>
    <cellStyle name="Normal 3 6 4 7 4 3" xfId="46352"/>
    <cellStyle name="Normal 3 6 4 7 5" xfId="16212"/>
    <cellStyle name="Normal 3 6 4 7 5 2" xfId="46354"/>
    <cellStyle name="Normal 3 6 4 7 6" xfId="46343"/>
    <cellStyle name="Normal 3 6 4 8" xfId="16213"/>
    <cellStyle name="Normal 3 6 4 8 2" xfId="16214"/>
    <cellStyle name="Normal 3 6 4 8 2 2" xfId="16215"/>
    <cellStyle name="Normal 3 6 4 8 2 2 2" xfId="46357"/>
    <cellStyle name="Normal 3 6 4 8 2 3" xfId="46356"/>
    <cellStyle name="Normal 3 6 4 8 3" xfId="16216"/>
    <cellStyle name="Normal 3 6 4 8 3 2" xfId="46358"/>
    <cellStyle name="Normal 3 6 4 8 4" xfId="46355"/>
    <cellStyle name="Normal 3 6 4 9" xfId="16217"/>
    <cellStyle name="Normal 3 6 4 9 2" xfId="16218"/>
    <cellStyle name="Normal 3 6 4 9 2 2" xfId="16219"/>
    <cellStyle name="Normal 3 6 4 9 2 2 2" xfId="46361"/>
    <cellStyle name="Normal 3 6 4 9 2 3" xfId="46360"/>
    <cellStyle name="Normal 3 6 4 9 3" xfId="16220"/>
    <cellStyle name="Normal 3 6 4 9 3 2" xfId="46362"/>
    <cellStyle name="Normal 3 6 4 9 4" xfId="46359"/>
    <cellStyle name="Normal 3 6 5" xfId="16221"/>
    <cellStyle name="Normal 3 6 5 10" xfId="16222"/>
    <cellStyle name="Normal 3 6 5 10 2" xfId="16223"/>
    <cellStyle name="Normal 3 6 5 10 2 2" xfId="16224"/>
    <cellStyle name="Normal 3 6 5 10 2 2 2" xfId="46366"/>
    <cellStyle name="Normal 3 6 5 10 2 3" xfId="46365"/>
    <cellStyle name="Normal 3 6 5 10 3" xfId="16225"/>
    <cellStyle name="Normal 3 6 5 10 3 2" xfId="46367"/>
    <cellStyle name="Normal 3 6 5 10 4" xfId="46364"/>
    <cellStyle name="Normal 3 6 5 11" xfId="16226"/>
    <cellStyle name="Normal 3 6 5 11 2" xfId="16227"/>
    <cellStyle name="Normal 3 6 5 11 2 2" xfId="16228"/>
    <cellStyle name="Normal 3 6 5 11 2 2 2" xfId="46370"/>
    <cellStyle name="Normal 3 6 5 11 2 3" xfId="46369"/>
    <cellStyle name="Normal 3 6 5 11 3" xfId="16229"/>
    <cellStyle name="Normal 3 6 5 11 3 2" xfId="46371"/>
    <cellStyle name="Normal 3 6 5 11 4" xfId="46368"/>
    <cellStyle name="Normal 3 6 5 12" xfId="16230"/>
    <cellStyle name="Normal 3 6 5 12 2" xfId="16231"/>
    <cellStyle name="Normal 3 6 5 12 2 2" xfId="46373"/>
    <cellStyle name="Normal 3 6 5 12 3" xfId="46372"/>
    <cellStyle name="Normal 3 6 5 13" xfId="16232"/>
    <cellStyle name="Normal 3 6 5 13 2" xfId="46374"/>
    <cellStyle name="Normal 3 6 5 14" xfId="16233"/>
    <cellStyle name="Normal 3 6 5 14 2" xfId="46375"/>
    <cellStyle name="Normal 3 6 5 15" xfId="46363"/>
    <cellStyle name="Normal 3 6 5 2" xfId="16234"/>
    <cellStyle name="Normal 3 6 5 2 10" xfId="16235"/>
    <cellStyle name="Normal 3 6 5 2 10 2" xfId="16236"/>
    <cellStyle name="Normal 3 6 5 2 10 2 2" xfId="16237"/>
    <cellStyle name="Normal 3 6 5 2 10 2 2 2" xfId="46379"/>
    <cellStyle name="Normal 3 6 5 2 10 2 3" xfId="46378"/>
    <cellStyle name="Normal 3 6 5 2 10 3" xfId="16238"/>
    <cellStyle name="Normal 3 6 5 2 10 3 2" xfId="46380"/>
    <cellStyle name="Normal 3 6 5 2 10 4" xfId="46377"/>
    <cellStyle name="Normal 3 6 5 2 11" xfId="16239"/>
    <cellStyle name="Normal 3 6 5 2 11 2" xfId="16240"/>
    <cellStyle name="Normal 3 6 5 2 11 2 2" xfId="46382"/>
    <cellStyle name="Normal 3 6 5 2 11 3" xfId="46381"/>
    <cellStyle name="Normal 3 6 5 2 12" xfId="16241"/>
    <cellStyle name="Normal 3 6 5 2 12 2" xfId="46383"/>
    <cellStyle name="Normal 3 6 5 2 13" xfId="16242"/>
    <cellStyle name="Normal 3 6 5 2 13 2" xfId="46384"/>
    <cellStyle name="Normal 3 6 5 2 14" xfId="46376"/>
    <cellStyle name="Normal 3 6 5 2 2" xfId="16243"/>
    <cellStyle name="Normal 3 6 5 2 2 10" xfId="16244"/>
    <cellStyle name="Normal 3 6 5 2 2 10 2" xfId="16245"/>
    <cellStyle name="Normal 3 6 5 2 2 10 2 2" xfId="46387"/>
    <cellStyle name="Normal 3 6 5 2 2 10 3" xfId="46386"/>
    <cellStyle name="Normal 3 6 5 2 2 11" xfId="16246"/>
    <cellStyle name="Normal 3 6 5 2 2 11 2" xfId="46388"/>
    <cellStyle name="Normal 3 6 5 2 2 12" xfId="46385"/>
    <cellStyle name="Normal 3 6 5 2 2 2" xfId="16247"/>
    <cellStyle name="Normal 3 6 5 2 2 2 2" xfId="16248"/>
    <cellStyle name="Normal 3 6 5 2 2 2 2 2" xfId="16249"/>
    <cellStyle name="Normal 3 6 5 2 2 2 2 2 2" xfId="16250"/>
    <cellStyle name="Normal 3 6 5 2 2 2 2 2 2 2" xfId="46392"/>
    <cellStyle name="Normal 3 6 5 2 2 2 2 2 3" xfId="46391"/>
    <cellStyle name="Normal 3 6 5 2 2 2 2 3" xfId="16251"/>
    <cellStyle name="Normal 3 6 5 2 2 2 2 3 2" xfId="46393"/>
    <cellStyle name="Normal 3 6 5 2 2 2 2 4" xfId="46390"/>
    <cellStyle name="Normal 3 6 5 2 2 2 3" xfId="16252"/>
    <cellStyle name="Normal 3 6 5 2 2 2 3 2" xfId="16253"/>
    <cellStyle name="Normal 3 6 5 2 2 2 3 2 2" xfId="16254"/>
    <cellStyle name="Normal 3 6 5 2 2 2 3 2 2 2" xfId="46396"/>
    <cellStyle name="Normal 3 6 5 2 2 2 3 2 3" xfId="46395"/>
    <cellStyle name="Normal 3 6 5 2 2 2 3 3" xfId="16255"/>
    <cellStyle name="Normal 3 6 5 2 2 2 3 3 2" xfId="46397"/>
    <cellStyle name="Normal 3 6 5 2 2 2 3 4" xfId="46394"/>
    <cellStyle name="Normal 3 6 5 2 2 2 4" xfId="16256"/>
    <cellStyle name="Normal 3 6 5 2 2 2 4 2" xfId="16257"/>
    <cellStyle name="Normal 3 6 5 2 2 2 4 2 2" xfId="16258"/>
    <cellStyle name="Normal 3 6 5 2 2 2 4 2 2 2" xfId="46400"/>
    <cellStyle name="Normal 3 6 5 2 2 2 4 2 3" xfId="46399"/>
    <cellStyle name="Normal 3 6 5 2 2 2 4 3" xfId="16259"/>
    <cellStyle name="Normal 3 6 5 2 2 2 4 3 2" xfId="46401"/>
    <cellStyle name="Normal 3 6 5 2 2 2 4 4" xfId="46398"/>
    <cellStyle name="Normal 3 6 5 2 2 2 5" xfId="16260"/>
    <cellStyle name="Normal 3 6 5 2 2 2 5 2" xfId="16261"/>
    <cellStyle name="Normal 3 6 5 2 2 2 5 2 2" xfId="46403"/>
    <cellStyle name="Normal 3 6 5 2 2 2 5 3" xfId="46402"/>
    <cellStyle name="Normal 3 6 5 2 2 2 6" xfId="16262"/>
    <cellStyle name="Normal 3 6 5 2 2 2 6 2" xfId="46404"/>
    <cellStyle name="Normal 3 6 5 2 2 2 7" xfId="46389"/>
    <cellStyle name="Normal 3 6 5 2 2 3" xfId="16263"/>
    <cellStyle name="Normal 3 6 5 2 2 3 2" xfId="16264"/>
    <cellStyle name="Normal 3 6 5 2 2 3 2 2" xfId="16265"/>
    <cellStyle name="Normal 3 6 5 2 2 3 2 2 2" xfId="16266"/>
    <cellStyle name="Normal 3 6 5 2 2 3 2 2 2 2" xfId="46408"/>
    <cellStyle name="Normal 3 6 5 2 2 3 2 2 3" xfId="46407"/>
    <cellStyle name="Normal 3 6 5 2 2 3 2 3" xfId="16267"/>
    <cellStyle name="Normal 3 6 5 2 2 3 2 3 2" xfId="46409"/>
    <cellStyle name="Normal 3 6 5 2 2 3 2 4" xfId="46406"/>
    <cellStyle name="Normal 3 6 5 2 2 3 3" xfId="16268"/>
    <cellStyle name="Normal 3 6 5 2 2 3 3 2" xfId="16269"/>
    <cellStyle name="Normal 3 6 5 2 2 3 3 2 2" xfId="16270"/>
    <cellStyle name="Normal 3 6 5 2 2 3 3 2 2 2" xfId="46412"/>
    <cellStyle name="Normal 3 6 5 2 2 3 3 2 3" xfId="46411"/>
    <cellStyle name="Normal 3 6 5 2 2 3 3 3" xfId="16271"/>
    <cellStyle name="Normal 3 6 5 2 2 3 3 3 2" xfId="46413"/>
    <cellStyle name="Normal 3 6 5 2 2 3 3 4" xfId="46410"/>
    <cellStyle name="Normal 3 6 5 2 2 3 4" xfId="16272"/>
    <cellStyle name="Normal 3 6 5 2 2 3 4 2" xfId="16273"/>
    <cellStyle name="Normal 3 6 5 2 2 3 4 2 2" xfId="16274"/>
    <cellStyle name="Normal 3 6 5 2 2 3 4 2 2 2" xfId="46416"/>
    <cellStyle name="Normal 3 6 5 2 2 3 4 2 3" xfId="46415"/>
    <cellStyle name="Normal 3 6 5 2 2 3 4 3" xfId="16275"/>
    <cellStyle name="Normal 3 6 5 2 2 3 4 3 2" xfId="46417"/>
    <cellStyle name="Normal 3 6 5 2 2 3 4 4" xfId="46414"/>
    <cellStyle name="Normal 3 6 5 2 2 3 5" xfId="16276"/>
    <cellStyle name="Normal 3 6 5 2 2 3 5 2" xfId="16277"/>
    <cellStyle name="Normal 3 6 5 2 2 3 5 2 2" xfId="46419"/>
    <cellStyle name="Normal 3 6 5 2 2 3 5 3" xfId="46418"/>
    <cellStyle name="Normal 3 6 5 2 2 3 6" xfId="16278"/>
    <cellStyle name="Normal 3 6 5 2 2 3 6 2" xfId="46420"/>
    <cellStyle name="Normal 3 6 5 2 2 3 7" xfId="46405"/>
    <cellStyle name="Normal 3 6 5 2 2 4" xfId="16279"/>
    <cellStyle name="Normal 3 6 5 2 2 4 2" xfId="16280"/>
    <cellStyle name="Normal 3 6 5 2 2 4 2 2" xfId="16281"/>
    <cellStyle name="Normal 3 6 5 2 2 4 2 2 2" xfId="16282"/>
    <cellStyle name="Normal 3 6 5 2 2 4 2 2 2 2" xfId="46424"/>
    <cellStyle name="Normal 3 6 5 2 2 4 2 2 3" xfId="46423"/>
    <cellStyle name="Normal 3 6 5 2 2 4 2 3" xfId="16283"/>
    <cellStyle name="Normal 3 6 5 2 2 4 2 3 2" xfId="46425"/>
    <cellStyle name="Normal 3 6 5 2 2 4 2 4" xfId="46422"/>
    <cellStyle name="Normal 3 6 5 2 2 4 3" xfId="16284"/>
    <cellStyle name="Normal 3 6 5 2 2 4 3 2" xfId="16285"/>
    <cellStyle name="Normal 3 6 5 2 2 4 3 2 2" xfId="16286"/>
    <cellStyle name="Normal 3 6 5 2 2 4 3 2 2 2" xfId="46428"/>
    <cellStyle name="Normal 3 6 5 2 2 4 3 2 3" xfId="46427"/>
    <cellStyle name="Normal 3 6 5 2 2 4 3 3" xfId="16287"/>
    <cellStyle name="Normal 3 6 5 2 2 4 3 3 2" xfId="46429"/>
    <cellStyle name="Normal 3 6 5 2 2 4 3 4" xfId="46426"/>
    <cellStyle name="Normal 3 6 5 2 2 4 4" xfId="16288"/>
    <cellStyle name="Normal 3 6 5 2 2 4 4 2" xfId="16289"/>
    <cellStyle name="Normal 3 6 5 2 2 4 4 2 2" xfId="46431"/>
    <cellStyle name="Normal 3 6 5 2 2 4 4 3" xfId="46430"/>
    <cellStyle name="Normal 3 6 5 2 2 4 5" xfId="16290"/>
    <cellStyle name="Normal 3 6 5 2 2 4 5 2" xfId="46432"/>
    <cellStyle name="Normal 3 6 5 2 2 4 6" xfId="46421"/>
    <cellStyle name="Normal 3 6 5 2 2 5" xfId="16291"/>
    <cellStyle name="Normal 3 6 5 2 2 5 2" xfId="16292"/>
    <cellStyle name="Normal 3 6 5 2 2 5 2 2" xfId="16293"/>
    <cellStyle name="Normal 3 6 5 2 2 5 2 2 2" xfId="46435"/>
    <cellStyle name="Normal 3 6 5 2 2 5 2 3" xfId="46434"/>
    <cellStyle name="Normal 3 6 5 2 2 5 3" xfId="16294"/>
    <cellStyle name="Normal 3 6 5 2 2 5 3 2" xfId="46436"/>
    <cellStyle name="Normal 3 6 5 2 2 5 4" xfId="46433"/>
    <cellStyle name="Normal 3 6 5 2 2 6" xfId="16295"/>
    <cellStyle name="Normal 3 6 5 2 2 6 2" xfId="16296"/>
    <cellStyle name="Normal 3 6 5 2 2 6 2 2" xfId="16297"/>
    <cellStyle name="Normal 3 6 5 2 2 6 2 2 2" xfId="46439"/>
    <cellStyle name="Normal 3 6 5 2 2 6 2 3" xfId="46438"/>
    <cellStyle name="Normal 3 6 5 2 2 6 3" xfId="16298"/>
    <cellStyle name="Normal 3 6 5 2 2 6 3 2" xfId="46440"/>
    <cellStyle name="Normal 3 6 5 2 2 6 4" xfId="46437"/>
    <cellStyle name="Normal 3 6 5 2 2 7" xfId="16299"/>
    <cellStyle name="Normal 3 6 5 2 2 7 2" xfId="16300"/>
    <cellStyle name="Normal 3 6 5 2 2 7 2 2" xfId="16301"/>
    <cellStyle name="Normal 3 6 5 2 2 7 2 2 2" xfId="46443"/>
    <cellStyle name="Normal 3 6 5 2 2 7 2 3" xfId="46442"/>
    <cellStyle name="Normal 3 6 5 2 2 7 3" xfId="16302"/>
    <cellStyle name="Normal 3 6 5 2 2 7 3 2" xfId="46444"/>
    <cellStyle name="Normal 3 6 5 2 2 7 4" xfId="46441"/>
    <cellStyle name="Normal 3 6 5 2 2 8" xfId="16303"/>
    <cellStyle name="Normal 3 6 5 2 2 8 2" xfId="16304"/>
    <cellStyle name="Normal 3 6 5 2 2 8 2 2" xfId="16305"/>
    <cellStyle name="Normal 3 6 5 2 2 8 2 2 2" xfId="46447"/>
    <cellStyle name="Normal 3 6 5 2 2 8 2 3" xfId="46446"/>
    <cellStyle name="Normal 3 6 5 2 2 8 3" xfId="16306"/>
    <cellStyle name="Normal 3 6 5 2 2 8 3 2" xfId="46448"/>
    <cellStyle name="Normal 3 6 5 2 2 8 4" xfId="46445"/>
    <cellStyle name="Normal 3 6 5 2 2 9" xfId="16307"/>
    <cellStyle name="Normal 3 6 5 2 2 9 2" xfId="16308"/>
    <cellStyle name="Normal 3 6 5 2 2 9 2 2" xfId="16309"/>
    <cellStyle name="Normal 3 6 5 2 2 9 2 2 2" xfId="46451"/>
    <cellStyle name="Normal 3 6 5 2 2 9 2 3" xfId="46450"/>
    <cellStyle name="Normal 3 6 5 2 2 9 3" xfId="16310"/>
    <cellStyle name="Normal 3 6 5 2 2 9 3 2" xfId="46452"/>
    <cellStyle name="Normal 3 6 5 2 2 9 4" xfId="46449"/>
    <cellStyle name="Normal 3 6 5 2 3" xfId="16311"/>
    <cellStyle name="Normal 3 6 5 2 3 2" xfId="16312"/>
    <cellStyle name="Normal 3 6 5 2 3 2 2" xfId="16313"/>
    <cellStyle name="Normal 3 6 5 2 3 2 2 2" xfId="16314"/>
    <cellStyle name="Normal 3 6 5 2 3 2 2 2 2" xfId="46456"/>
    <cellStyle name="Normal 3 6 5 2 3 2 2 3" xfId="46455"/>
    <cellStyle name="Normal 3 6 5 2 3 2 3" xfId="16315"/>
    <cellStyle name="Normal 3 6 5 2 3 2 3 2" xfId="46457"/>
    <cellStyle name="Normal 3 6 5 2 3 2 4" xfId="46454"/>
    <cellStyle name="Normal 3 6 5 2 3 3" xfId="16316"/>
    <cellStyle name="Normal 3 6 5 2 3 3 2" xfId="16317"/>
    <cellStyle name="Normal 3 6 5 2 3 3 2 2" xfId="16318"/>
    <cellStyle name="Normal 3 6 5 2 3 3 2 2 2" xfId="46460"/>
    <cellStyle name="Normal 3 6 5 2 3 3 2 3" xfId="46459"/>
    <cellStyle name="Normal 3 6 5 2 3 3 3" xfId="16319"/>
    <cellStyle name="Normal 3 6 5 2 3 3 3 2" xfId="46461"/>
    <cellStyle name="Normal 3 6 5 2 3 3 4" xfId="46458"/>
    <cellStyle name="Normal 3 6 5 2 3 4" xfId="16320"/>
    <cellStyle name="Normal 3 6 5 2 3 4 2" xfId="16321"/>
    <cellStyle name="Normal 3 6 5 2 3 4 2 2" xfId="16322"/>
    <cellStyle name="Normal 3 6 5 2 3 4 2 2 2" xfId="46464"/>
    <cellStyle name="Normal 3 6 5 2 3 4 2 3" xfId="46463"/>
    <cellStyle name="Normal 3 6 5 2 3 4 3" xfId="16323"/>
    <cellStyle name="Normal 3 6 5 2 3 4 3 2" xfId="46465"/>
    <cellStyle name="Normal 3 6 5 2 3 4 4" xfId="46462"/>
    <cellStyle name="Normal 3 6 5 2 3 5" xfId="16324"/>
    <cellStyle name="Normal 3 6 5 2 3 5 2" xfId="16325"/>
    <cellStyle name="Normal 3 6 5 2 3 5 2 2" xfId="46467"/>
    <cellStyle name="Normal 3 6 5 2 3 5 3" xfId="46466"/>
    <cellStyle name="Normal 3 6 5 2 3 6" xfId="16326"/>
    <cellStyle name="Normal 3 6 5 2 3 6 2" xfId="46468"/>
    <cellStyle name="Normal 3 6 5 2 3 7" xfId="46453"/>
    <cellStyle name="Normal 3 6 5 2 4" xfId="16327"/>
    <cellStyle name="Normal 3 6 5 2 4 2" xfId="16328"/>
    <cellStyle name="Normal 3 6 5 2 4 2 2" xfId="16329"/>
    <cellStyle name="Normal 3 6 5 2 4 2 2 2" xfId="16330"/>
    <cellStyle name="Normal 3 6 5 2 4 2 2 2 2" xfId="46472"/>
    <cellStyle name="Normal 3 6 5 2 4 2 2 3" xfId="46471"/>
    <cellStyle name="Normal 3 6 5 2 4 2 3" xfId="16331"/>
    <cellStyle name="Normal 3 6 5 2 4 2 3 2" xfId="46473"/>
    <cellStyle name="Normal 3 6 5 2 4 2 4" xfId="46470"/>
    <cellStyle name="Normal 3 6 5 2 4 3" xfId="16332"/>
    <cellStyle name="Normal 3 6 5 2 4 3 2" xfId="16333"/>
    <cellStyle name="Normal 3 6 5 2 4 3 2 2" xfId="16334"/>
    <cellStyle name="Normal 3 6 5 2 4 3 2 2 2" xfId="46476"/>
    <cellStyle name="Normal 3 6 5 2 4 3 2 3" xfId="46475"/>
    <cellStyle name="Normal 3 6 5 2 4 3 3" xfId="16335"/>
    <cellStyle name="Normal 3 6 5 2 4 3 3 2" xfId="46477"/>
    <cellStyle name="Normal 3 6 5 2 4 3 4" xfId="46474"/>
    <cellStyle name="Normal 3 6 5 2 4 4" xfId="16336"/>
    <cellStyle name="Normal 3 6 5 2 4 4 2" xfId="16337"/>
    <cellStyle name="Normal 3 6 5 2 4 4 2 2" xfId="16338"/>
    <cellStyle name="Normal 3 6 5 2 4 4 2 2 2" xfId="46480"/>
    <cellStyle name="Normal 3 6 5 2 4 4 2 3" xfId="46479"/>
    <cellStyle name="Normal 3 6 5 2 4 4 3" xfId="16339"/>
    <cellStyle name="Normal 3 6 5 2 4 4 3 2" xfId="46481"/>
    <cellStyle name="Normal 3 6 5 2 4 4 4" xfId="46478"/>
    <cellStyle name="Normal 3 6 5 2 4 5" xfId="16340"/>
    <cellStyle name="Normal 3 6 5 2 4 5 2" xfId="16341"/>
    <cellStyle name="Normal 3 6 5 2 4 5 2 2" xfId="46483"/>
    <cellStyle name="Normal 3 6 5 2 4 5 3" xfId="46482"/>
    <cellStyle name="Normal 3 6 5 2 4 6" xfId="16342"/>
    <cellStyle name="Normal 3 6 5 2 4 6 2" xfId="46484"/>
    <cellStyle name="Normal 3 6 5 2 4 7" xfId="46469"/>
    <cellStyle name="Normal 3 6 5 2 5" xfId="16343"/>
    <cellStyle name="Normal 3 6 5 2 5 2" xfId="16344"/>
    <cellStyle name="Normal 3 6 5 2 5 2 2" xfId="16345"/>
    <cellStyle name="Normal 3 6 5 2 5 2 2 2" xfId="16346"/>
    <cellStyle name="Normal 3 6 5 2 5 2 2 2 2" xfId="46488"/>
    <cellStyle name="Normal 3 6 5 2 5 2 2 3" xfId="46487"/>
    <cellStyle name="Normal 3 6 5 2 5 2 3" xfId="16347"/>
    <cellStyle name="Normal 3 6 5 2 5 2 3 2" xfId="46489"/>
    <cellStyle name="Normal 3 6 5 2 5 2 4" xfId="46486"/>
    <cellStyle name="Normal 3 6 5 2 5 3" xfId="16348"/>
    <cellStyle name="Normal 3 6 5 2 5 3 2" xfId="16349"/>
    <cellStyle name="Normal 3 6 5 2 5 3 2 2" xfId="16350"/>
    <cellStyle name="Normal 3 6 5 2 5 3 2 2 2" xfId="46492"/>
    <cellStyle name="Normal 3 6 5 2 5 3 2 3" xfId="46491"/>
    <cellStyle name="Normal 3 6 5 2 5 3 3" xfId="16351"/>
    <cellStyle name="Normal 3 6 5 2 5 3 3 2" xfId="46493"/>
    <cellStyle name="Normal 3 6 5 2 5 3 4" xfId="46490"/>
    <cellStyle name="Normal 3 6 5 2 5 4" xfId="16352"/>
    <cellStyle name="Normal 3 6 5 2 5 4 2" xfId="16353"/>
    <cellStyle name="Normal 3 6 5 2 5 4 2 2" xfId="46495"/>
    <cellStyle name="Normal 3 6 5 2 5 4 3" xfId="46494"/>
    <cellStyle name="Normal 3 6 5 2 5 5" xfId="16354"/>
    <cellStyle name="Normal 3 6 5 2 5 5 2" xfId="46496"/>
    <cellStyle name="Normal 3 6 5 2 5 6" xfId="46485"/>
    <cellStyle name="Normal 3 6 5 2 6" xfId="16355"/>
    <cellStyle name="Normal 3 6 5 2 6 2" xfId="16356"/>
    <cellStyle name="Normal 3 6 5 2 6 2 2" xfId="16357"/>
    <cellStyle name="Normal 3 6 5 2 6 2 2 2" xfId="46499"/>
    <cellStyle name="Normal 3 6 5 2 6 2 3" xfId="46498"/>
    <cellStyle name="Normal 3 6 5 2 6 3" xfId="16358"/>
    <cellStyle name="Normal 3 6 5 2 6 3 2" xfId="46500"/>
    <cellStyle name="Normal 3 6 5 2 6 4" xfId="46497"/>
    <cellStyle name="Normal 3 6 5 2 7" xfId="16359"/>
    <cellStyle name="Normal 3 6 5 2 7 2" xfId="16360"/>
    <cellStyle name="Normal 3 6 5 2 7 2 2" xfId="16361"/>
    <cellStyle name="Normal 3 6 5 2 7 2 2 2" xfId="46503"/>
    <cellStyle name="Normal 3 6 5 2 7 2 3" xfId="46502"/>
    <cellStyle name="Normal 3 6 5 2 7 3" xfId="16362"/>
    <cellStyle name="Normal 3 6 5 2 7 3 2" xfId="46504"/>
    <cellStyle name="Normal 3 6 5 2 7 4" xfId="46501"/>
    <cellStyle name="Normal 3 6 5 2 8" xfId="16363"/>
    <cellStyle name="Normal 3 6 5 2 8 2" xfId="16364"/>
    <cellStyle name="Normal 3 6 5 2 8 2 2" xfId="16365"/>
    <cellStyle name="Normal 3 6 5 2 8 2 2 2" xfId="46507"/>
    <cellStyle name="Normal 3 6 5 2 8 2 3" xfId="46506"/>
    <cellStyle name="Normal 3 6 5 2 8 3" xfId="16366"/>
    <cellStyle name="Normal 3 6 5 2 8 3 2" xfId="46508"/>
    <cellStyle name="Normal 3 6 5 2 8 4" xfId="46505"/>
    <cellStyle name="Normal 3 6 5 2 9" xfId="16367"/>
    <cellStyle name="Normal 3 6 5 2 9 2" xfId="16368"/>
    <cellStyle name="Normal 3 6 5 2 9 2 2" xfId="16369"/>
    <cellStyle name="Normal 3 6 5 2 9 2 2 2" xfId="46511"/>
    <cellStyle name="Normal 3 6 5 2 9 2 3" xfId="46510"/>
    <cellStyle name="Normal 3 6 5 2 9 3" xfId="16370"/>
    <cellStyle name="Normal 3 6 5 2 9 3 2" xfId="46512"/>
    <cellStyle name="Normal 3 6 5 2 9 4" xfId="46509"/>
    <cellStyle name="Normal 3 6 5 3" xfId="16371"/>
    <cellStyle name="Normal 3 6 5 3 10" xfId="16372"/>
    <cellStyle name="Normal 3 6 5 3 10 2" xfId="16373"/>
    <cellStyle name="Normal 3 6 5 3 10 2 2" xfId="46515"/>
    <cellStyle name="Normal 3 6 5 3 10 3" xfId="46514"/>
    <cellStyle name="Normal 3 6 5 3 11" xfId="16374"/>
    <cellStyle name="Normal 3 6 5 3 11 2" xfId="46516"/>
    <cellStyle name="Normal 3 6 5 3 12" xfId="46513"/>
    <cellStyle name="Normal 3 6 5 3 2" xfId="16375"/>
    <cellStyle name="Normal 3 6 5 3 2 2" xfId="16376"/>
    <cellStyle name="Normal 3 6 5 3 2 2 2" xfId="16377"/>
    <cellStyle name="Normal 3 6 5 3 2 2 2 2" xfId="16378"/>
    <cellStyle name="Normal 3 6 5 3 2 2 2 2 2" xfId="46520"/>
    <cellStyle name="Normal 3 6 5 3 2 2 2 3" xfId="46519"/>
    <cellStyle name="Normal 3 6 5 3 2 2 3" xfId="16379"/>
    <cellStyle name="Normal 3 6 5 3 2 2 3 2" xfId="46521"/>
    <cellStyle name="Normal 3 6 5 3 2 2 4" xfId="46518"/>
    <cellStyle name="Normal 3 6 5 3 2 3" xfId="16380"/>
    <cellStyle name="Normal 3 6 5 3 2 3 2" xfId="16381"/>
    <cellStyle name="Normal 3 6 5 3 2 3 2 2" xfId="16382"/>
    <cellStyle name="Normal 3 6 5 3 2 3 2 2 2" xfId="46524"/>
    <cellStyle name="Normal 3 6 5 3 2 3 2 3" xfId="46523"/>
    <cellStyle name="Normal 3 6 5 3 2 3 3" xfId="16383"/>
    <cellStyle name="Normal 3 6 5 3 2 3 3 2" xfId="46525"/>
    <cellStyle name="Normal 3 6 5 3 2 3 4" xfId="46522"/>
    <cellStyle name="Normal 3 6 5 3 2 4" xfId="16384"/>
    <cellStyle name="Normal 3 6 5 3 2 4 2" xfId="16385"/>
    <cellStyle name="Normal 3 6 5 3 2 4 2 2" xfId="16386"/>
    <cellStyle name="Normal 3 6 5 3 2 4 2 2 2" xfId="46528"/>
    <cellStyle name="Normal 3 6 5 3 2 4 2 3" xfId="46527"/>
    <cellStyle name="Normal 3 6 5 3 2 4 3" xfId="16387"/>
    <cellStyle name="Normal 3 6 5 3 2 4 3 2" xfId="46529"/>
    <cellStyle name="Normal 3 6 5 3 2 4 4" xfId="46526"/>
    <cellStyle name="Normal 3 6 5 3 2 5" xfId="16388"/>
    <cellStyle name="Normal 3 6 5 3 2 5 2" xfId="16389"/>
    <cellStyle name="Normal 3 6 5 3 2 5 2 2" xfId="46531"/>
    <cellStyle name="Normal 3 6 5 3 2 5 3" xfId="46530"/>
    <cellStyle name="Normal 3 6 5 3 2 6" xfId="16390"/>
    <cellStyle name="Normal 3 6 5 3 2 6 2" xfId="46532"/>
    <cellStyle name="Normal 3 6 5 3 2 7" xfId="46517"/>
    <cellStyle name="Normal 3 6 5 3 3" xfId="16391"/>
    <cellStyle name="Normal 3 6 5 3 3 2" xfId="16392"/>
    <cellStyle name="Normal 3 6 5 3 3 2 2" xfId="16393"/>
    <cellStyle name="Normal 3 6 5 3 3 2 2 2" xfId="16394"/>
    <cellStyle name="Normal 3 6 5 3 3 2 2 2 2" xfId="46536"/>
    <cellStyle name="Normal 3 6 5 3 3 2 2 3" xfId="46535"/>
    <cellStyle name="Normal 3 6 5 3 3 2 3" xfId="16395"/>
    <cellStyle name="Normal 3 6 5 3 3 2 3 2" xfId="46537"/>
    <cellStyle name="Normal 3 6 5 3 3 2 4" xfId="46534"/>
    <cellStyle name="Normal 3 6 5 3 3 3" xfId="16396"/>
    <cellStyle name="Normal 3 6 5 3 3 3 2" xfId="16397"/>
    <cellStyle name="Normal 3 6 5 3 3 3 2 2" xfId="16398"/>
    <cellStyle name="Normal 3 6 5 3 3 3 2 2 2" xfId="46540"/>
    <cellStyle name="Normal 3 6 5 3 3 3 2 3" xfId="46539"/>
    <cellStyle name="Normal 3 6 5 3 3 3 3" xfId="16399"/>
    <cellStyle name="Normal 3 6 5 3 3 3 3 2" xfId="46541"/>
    <cellStyle name="Normal 3 6 5 3 3 3 4" xfId="46538"/>
    <cellStyle name="Normal 3 6 5 3 3 4" xfId="16400"/>
    <cellStyle name="Normal 3 6 5 3 3 4 2" xfId="16401"/>
    <cellStyle name="Normal 3 6 5 3 3 4 2 2" xfId="16402"/>
    <cellStyle name="Normal 3 6 5 3 3 4 2 2 2" xfId="46544"/>
    <cellStyle name="Normal 3 6 5 3 3 4 2 3" xfId="46543"/>
    <cellStyle name="Normal 3 6 5 3 3 4 3" xfId="16403"/>
    <cellStyle name="Normal 3 6 5 3 3 4 3 2" xfId="46545"/>
    <cellStyle name="Normal 3 6 5 3 3 4 4" xfId="46542"/>
    <cellStyle name="Normal 3 6 5 3 3 5" xfId="16404"/>
    <cellStyle name="Normal 3 6 5 3 3 5 2" xfId="16405"/>
    <cellStyle name="Normal 3 6 5 3 3 5 2 2" xfId="46547"/>
    <cellStyle name="Normal 3 6 5 3 3 5 3" xfId="46546"/>
    <cellStyle name="Normal 3 6 5 3 3 6" xfId="16406"/>
    <cellStyle name="Normal 3 6 5 3 3 6 2" xfId="46548"/>
    <cellStyle name="Normal 3 6 5 3 3 7" xfId="46533"/>
    <cellStyle name="Normal 3 6 5 3 4" xfId="16407"/>
    <cellStyle name="Normal 3 6 5 3 4 2" xfId="16408"/>
    <cellStyle name="Normal 3 6 5 3 4 2 2" xfId="16409"/>
    <cellStyle name="Normal 3 6 5 3 4 2 2 2" xfId="16410"/>
    <cellStyle name="Normal 3 6 5 3 4 2 2 2 2" xfId="46552"/>
    <cellStyle name="Normal 3 6 5 3 4 2 2 3" xfId="46551"/>
    <cellStyle name="Normal 3 6 5 3 4 2 3" xfId="16411"/>
    <cellStyle name="Normal 3 6 5 3 4 2 3 2" xfId="46553"/>
    <cellStyle name="Normal 3 6 5 3 4 2 4" xfId="46550"/>
    <cellStyle name="Normal 3 6 5 3 4 3" xfId="16412"/>
    <cellStyle name="Normal 3 6 5 3 4 3 2" xfId="16413"/>
    <cellStyle name="Normal 3 6 5 3 4 3 2 2" xfId="16414"/>
    <cellStyle name="Normal 3 6 5 3 4 3 2 2 2" xfId="46556"/>
    <cellStyle name="Normal 3 6 5 3 4 3 2 3" xfId="46555"/>
    <cellStyle name="Normal 3 6 5 3 4 3 3" xfId="16415"/>
    <cellStyle name="Normal 3 6 5 3 4 3 3 2" xfId="46557"/>
    <cellStyle name="Normal 3 6 5 3 4 3 4" xfId="46554"/>
    <cellStyle name="Normal 3 6 5 3 4 4" xfId="16416"/>
    <cellStyle name="Normal 3 6 5 3 4 4 2" xfId="16417"/>
    <cellStyle name="Normal 3 6 5 3 4 4 2 2" xfId="46559"/>
    <cellStyle name="Normal 3 6 5 3 4 4 3" xfId="46558"/>
    <cellStyle name="Normal 3 6 5 3 4 5" xfId="16418"/>
    <cellStyle name="Normal 3 6 5 3 4 5 2" xfId="46560"/>
    <cellStyle name="Normal 3 6 5 3 4 6" xfId="46549"/>
    <cellStyle name="Normal 3 6 5 3 5" xfId="16419"/>
    <cellStyle name="Normal 3 6 5 3 5 2" xfId="16420"/>
    <cellStyle name="Normal 3 6 5 3 5 2 2" xfId="16421"/>
    <cellStyle name="Normal 3 6 5 3 5 2 2 2" xfId="46563"/>
    <cellStyle name="Normal 3 6 5 3 5 2 3" xfId="46562"/>
    <cellStyle name="Normal 3 6 5 3 5 3" xfId="16422"/>
    <cellStyle name="Normal 3 6 5 3 5 3 2" xfId="46564"/>
    <cellStyle name="Normal 3 6 5 3 5 4" xfId="46561"/>
    <cellStyle name="Normal 3 6 5 3 6" xfId="16423"/>
    <cellStyle name="Normal 3 6 5 3 6 2" xfId="16424"/>
    <cellStyle name="Normal 3 6 5 3 6 2 2" xfId="16425"/>
    <cellStyle name="Normal 3 6 5 3 6 2 2 2" xfId="46567"/>
    <cellStyle name="Normal 3 6 5 3 6 2 3" xfId="46566"/>
    <cellStyle name="Normal 3 6 5 3 6 3" xfId="16426"/>
    <cellStyle name="Normal 3 6 5 3 6 3 2" xfId="46568"/>
    <cellStyle name="Normal 3 6 5 3 6 4" xfId="46565"/>
    <cellStyle name="Normal 3 6 5 3 7" xfId="16427"/>
    <cellStyle name="Normal 3 6 5 3 7 2" xfId="16428"/>
    <cellStyle name="Normal 3 6 5 3 7 2 2" xfId="16429"/>
    <cellStyle name="Normal 3 6 5 3 7 2 2 2" xfId="46571"/>
    <cellStyle name="Normal 3 6 5 3 7 2 3" xfId="46570"/>
    <cellStyle name="Normal 3 6 5 3 7 3" xfId="16430"/>
    <cellStyle name="Normal 3 6 5 3 7 3 2" xfId="46572"/>
    <cellStyle name="Normal 3 6 5 3 7 4" xfId="46569"/>
    <cellStyle name="Normal 3 6 5 3 8" xfId="16431"/>
    <cellStyle name="Normal 3 6 5 3 8 2" xfId="16432"/>
    <cellStyle name="Normal 3 6 5 3 8 2 2" xfId="16433"/>
    <cellStyle name="Normal 3 6 5 3 8 2 2 2" xfId="46575"/>
    <cellStyle name="Normal 3 6 5 3 8 2 3" xfId="46574"/>
    <cellStyle name="Normal 3 6 5 3 8 3" xfId="16434"/>
    <cellStyle name="Normal 3 6 5 3 8 3 2" xfId="46576"/>
    <cellStyle name="Normal 3 6 5 3 8 4" xfId="46573"/>
    <cellStyle name="Normal 3 6 5 3 9" xfId="16435"/>
    <cellStyle name="Normal 3 6 5 3 9 2" xfId="16436"/>
    <cellStyle name="Normal 3 6 5 3 9 2 2" xfId="16437"/>
    <cellStyle name="Normal 3 6 5 3 9 2 2 2" xfId="46579"/>
    <cellStyle name="Normal 3 6 5 3 9 2 3" xfId="46578"/>
    <cellStyle name="Normal 3 6 5 3 9 3" xfId="16438"/>
    <cellStyle name="Normal 3 6 5 3 9 3 2" xfId="46580"/>
    <cellStyle name="Normal 3 6 5 3 9 4" xfId="46577"/>
    <cellStyle name="Normal 3 6 5 4" xfId="16439"/>
    <cellStyle name="Normal 3 6 5 4 2" xfId="16440"/>
    <cellStyle name="Normal 3 6 5 4 2 2" xfId="16441"/>
    <cellStyle name="Normal 3 6 5 4 2 2 2" xfId="16442"/>
    <cellStyle name="Normal 3 6 5 4 2 2 2 2" xfId="46584"/>
    <cellStyle name="Normal 3 6 5 4 2 2 3" xfId="46583"/>
    <cellStyle name="Normal 3 6 5 4 2 3" xfId="16443"/>
    <cellStyle name="Normal 3 6 5 4 2 3 2" xfId="46585"/>
    <cellStyle name="Normal 3 6 5 4 2 4" xfId="46582"/>
    <cellStyle name="Normal 3 6 5 4 3" xfId="16444"/>
    <cellStyle name="Normal 3 6 5 4 3 2" xfId="16445"/>
    <cellStyle name="Normal 3 6 5 4 3 2 2" xfId="16446"/>
    <cellStyle name="Normal 3 6 5 4 3 2 2 2" xfId="46588"/>
    <cellStyle name="Normal 3 6 5 4 3 2 3" xfId="46587"/>
    <cellStyle name="Normal 3 6 5 4 3 3" xfId="16447"/>
    <cellStyle name="Normal 3 6 5 4 3 3 2" xfId="46589"/>
    <cellStyle name="Normal 3 6 5 4 3 4" xfId="46586"/>
    <cellStyle name="Normal 3 6 5 4 4" xfId="16448"/>
    <cellStyle name="Normal 3 6 5 4 4 2" xfId="16449"/>
    <cellStyle name="Normal 3 6 5 4 4 2 2" xfId="16450"/>
    <cellStyle name="Normal 3 6 5 4 4 2 2 2" xfId="46592"/>
    <cellStyle name="Normal 3 6 5 4 4 2 3" xfId="46591"/>
    <cellStyle name="Normal 3 6 5 4 4 3" xfId="16451"/>
    <cellStyle name="Normal 3 6 5 4 4 3 2" xfId="46593"/>
    <cellStyle name="Normal 3 6 5 4 4 4" xfId="46590"/>
    <cellStyle name="Normal 3 6 5 4 5" xfId="16452"/>
    <cellStyle name="Normal 3 6 5 4 5 2" xfId="16453"/>
    <cellStyle name="Normal 3 6 5 4 5 2 2" xfId="46595"/>
    <cellStyle name="Normal 3 6 5 4 5 3" xfId="46594"/>
    <cellStyle name="Normal 3 6 5 4 6" xfId="16454"/>
    <cellStyle name="Normal 3 6 5 4 6 2" xfId="46596"/>
    <cellStyle name="Normal 3 6 5 4 7" xfId="46581"/>
    <cellStyle name="Normal 3 6 5 5" xfId="16455"/>
    <cellStyle name="Normal 3 6 5 5 2" xfId="16456"/>
    <cellStyle name="Normal 3 6 5 5 2 2" xfId="16457"/>
    <cellStyle name="Normal 3 6 5 5 2 2 2" xfId="16458"/>
    <cellStyle name="Normal 3 6 5 5 2 2 2 2" xfId="46600"/>
    <cellStyle name="Normal 3 6 5 5 2 2 3" xfId="46599"/>
    <cellStyle name="Normal 3 6 5 5 2 3" xfId="16459"/>
    <cellStyle name="Normal 3 6 5 5 2 3 2" xfId="46601"/>
    <cellStyle name="Normal 3 6 5 5 2 4" xfId="46598"/>
    <cellStyle name="Normal 3 6 5 5 3" xfId="16460"/>
    <cellStyle name="Normal 3 6 5 5 3 2" xfId="16461"/>
    <cellStyle name="Normal 3 6 5 5 3 2 2" xfId="16462"/>
    <cellStyle name="Normal 3 6 5 5 3 2 2 2" xfId="46604"/>
    <cellStyle name="Normal 3 6 5 5 3 2 3" xfId="46603"/>
    <cellStyle name="Normal 3 6 5 5 3 3" xfId="16463"/>
    <cellStyle name="Normal 3 6 5 5 3 3 2" xfId="46605"/>
    <cellStyle name="Normal 3 6 5 5 3 4" xfId="46602"/>
    <cellStyle name="Normal 3 6 5 5 4" xfId="16464"/>
    <cellStyle name="Normal 3 6 5 5 4 2" xfId="16465"/>
    <cellStyle name="Normal 3 6 5 5 4 2 2" xfId="16466"/>
    <cellStyle name="Normal 3 6 5 5 4 2 2 2" xfId="46608"/>
    <cellStyle name="Normal 3 6 5 5 4 2 3" xfId="46607"/>
    <cellStyle name="Normal 3 6 5 5 4 3" xfId="16467"/>
    <cellStyle name="Normal 3 6 5 5 4 3 2" xfId="46609"/>
    <cellStyle name="Normal 3 6 5 5 4 4" xfId="46606"/>
    <cellStyle name="Normal 3 6 5 5 5" xfId="16468"/>
    <cellStyle name="Normal 3 6 5 5 5 2" xfId="16469"/>
    <cellStyle name="Normal 3 6 5 5 5 2 2" xfId="46611"/>
    <cellStyle name="Normal 3 6 5 5 5 3" xfId="46610"/>
    <cellStyle name="Normal 3 6 5 5 6" xfId="16470"/>
    <cellStyle name="Normal 3 6 5 5 6 2" xfId="46612"/>
    <cellStyle name="Normal 3 6 5 5 7" xfId="46597"/>
    <cellStyle name="Normal 3 6 5 6" xfId="16471"/>
    <cellStyle name="Normal 3 6 5 6 2" xfId="16472"/>
    <cellStyle name="Normal 3 6 5 6 2 2" xfId="16473"/>
    <cellStyle name="Normal 3 6 5 6 2 2 2" xfId="16474"/>
    <cellStyle name="Normal 3 6 5 6 2 2 2 2" xfId="46616"/>
    <cellStyle name="Normal 3 6 5 6 2 2 3" xfId="46615"/>
    <cellStyle name="Normal 3 6 5 6 2 3" xfId="16475"/>
    <cellStyle name="Normal 3 6 5 6 2 3 2" xfId="46617"/>
    <cellStyle name="Normal 3 6 5 6 2 4" xfId="46614"/>
    <cellStyle name="Normal 3 6 5 6 3" xfId="16476"/>
    <cellStyle name="Normal 3 6 5 6 3 2" xfId="16477"/>
    <cellStyle name="Normal 3 6 5 6 3 2 2" xfId="16478"/>
    <cellStyle name="Normal 3 6 5 6 3 2 2 2" xfId="46620"/>
    <cellStyle name="Normal 3 6 5 6 3 2 3" xfId="46619"/>
    <cellStyle name="Normal 3 6 5 6 3 3" xfId="16479"/>
    <cellStyle name="Normal 3 6 5 6 3 3 2" xfId="46621"/>
    <cellStyle name="Normal 3 6 5 6 3 4" xfId="46618"/>
    <cellStyle name="Normal 3 6 5 6 4" xfId="16480"/>
    <cellStyle name="Normal 3 6 5 6 4 2" xfId="16481"/>
    <cellStyle name="Normal 3 6 5 6 4 2 2" xfId="46623"/>
    <cellStyle name="Normal 3 6 5 6 4 3" xfId="46622"/>
    <cellStyle name="Normal 3 6 5 6 5" xfId="16482"/>
    <cellStyle name="Normal 3 6 5 6 5 2" xfId="46624"/>
    <cellStyle name="Normal 3 6 5 6 6" xfId="46613"/>
    <cellStyle name="Normal 3 6 5 7" xfId="16483"/>
    <cellStyle name="Normal 3 6 5 7 2" xfId="16484"/>
    <cellStyle name="Normal 3 6 5 7 2 2" xfId="16485"/>
    <cellStyle name="Normal 3 6 5 7 2 2 2" xfId="46627"/>
    <cellStyle name="Normal 3 6 5 7 2 3" xfId="46626"/>
    <cellStyle name="Normal 3 6 5 7 3" xfId="16486"/>
    <cellStyle name="Normal 3 6 5 7 3 2" xfId="46628"/>
    <cellStyle name="Normal 3 6 5 7 4" xfId="46625"/>
    <cellStyle name="Normal 3 6 5 8" xfId="16487"/>
    <cellStyle name="Normal 3 6 5 8 2" xfId="16488"/>
    <cellStyle name="Normal 3 6 5 8 2 2" xfId="16489"/>
    <cellStyle name="Normal 3 6 5 8 2 2 2" xfId="46631"/>
    <cellStyle name="Normal 3 6 5 8 2 3" xfId="46630"/>
    <cellStyle name="Normal 3 6 5 8 3" xfId="16490"/>
    <cellStyle name="Normal 3 6 5 8 3 2" xfId="46632"/>
    <cellStyle name="Normal 3 6 5 8 4" xfId="46629"/>
    <cellStyle name="Normal 3 6 5 9" xfId="16491"/>
    <cellStyle name="Normal 3 6 5 9 2" xfId="16492"/>
    <cellStyle name="Normal 3 6 5 9 2 2" xfId="16493"/>
    <cellStyle name="Normal 3 6 5 9 2 2 2" xfId="46635"/>
    <cellStyle name="Normal 3 6 5 9 2 3" xfId="46634"/>
    <cellStyle name="Normal 3 6 5 9 3" xfId="16494"/>
    <cellStyle name="Normal 3 6 5 9 3 2" xfId="46636"/>
    <cellStyle name="Normal 3 6 5 9 4" xfId="46633"/>
    <cellStyle name="Normal 3 6 6" xfId="16495"/>
    <cellStyle name="Normal 3 6 6 10" xfId="16496"/>
    <cellStyle name="Normal 3 6 6 10 2" xfId="16497"/>
    <cellStyle name="Normal 3 6 6 10 2 2" xfId="16498"/>
    <cellStyle name="Normal 3 6 6 10 2 2 2" xfId="46640"/>
    <cellStyle name="Normal 3 6 6 10 2 3" xfId="46639"/>
    <cellStyle name="Normal 3 6 6 10 3" xfId="16499"/>
    <cellStyle name="Normal 3 6 6 10 3 2" xfId="46641"/>
    <cellStyle name="Normal 3 6 6 10 4" xfId="46638"/>
    <cellStyle name="Normal 3 6 6 11" xfId="16500"/>
    <cellStyle name="Normal 3 6 6 11 2" xfId="16501"/>
    <cellStyle name="Normal 3 6 6 11 2 2" xfId="46643"/>
    <cellStyle name="Normal 3 6 6 11 3" xfId="46642"/>
    <cellStyle name="Normal 3 6 6 12" xfId="16502"/>
    <cellStyle name="Normal 3 6 6 12 2" xfId="46644"/>
    <cellStyle name="Normal 3 6 6 13" xfId="16503"/>
    <cellStyle name="Normal 3 6 6 13 2" xfId="46645"/>
    <cellStyle name="Normal 3 6 6 14" xfId="46637"/>
    <cellStyle name="Normal 3 6 6 2" xfId="16504"/>
    <cellStyle name="Normal 3 6 6 2 10" xfId="16505"/>
    <cellStyle name="Normal 3 6 6 2 10 2" xfId="16506"/>
    <cellStyle name="Normal 3 6 6 2 10 2 2" xfId="46648"/>
    <cellStyle name="Normal 3 6 6 2 10 3" xfId="46647"/>
    <cellStyle name="Normal 3 6 6 2 11" xfId="16507"/>
    <cellStyle name="Normal 3 6 6 2 11 2" xfId="46649"/>
    <cellStyle name="Normal 3 6 6 2 12" xfId="46646"/>
    <cellStyle name="Normal 3 6 6 2 2" xfId="16508"/>
    <cellStyle name="Normal 3 6 6 2 2 2" xfId="16509"/>
    <cellStyle name="Normal 3 6 6 2 2 2 2" xfId="16510"/>
    <cellStyle name="Normal 3 6 6 2 2 2 2 2" xfId="16511"/>
    <cellStyle name="Normal 3 6 6 2 2 2 2 2 2" xfId="46653"/>
    <cellStyle name="Normal 3 6 6 2 2 2 2 3" xfId="46652"/>
    <cellStyle name="Normal 3 6 6 2 2 2 3" xfId="16512"/>
    <cellStyle name="Normal 3 6 6 2 2 2 3 2" xfId="46654"/>
    <cellStyle name="Normal 3 6 6 2 2 2 4" xfId="46651"/>
    <cellStyle name="Normal 3 6 6 2 2 3" xfId="16513"/>
    <cellStyle name="Normal 3 6 6 2 2 3 2" xfId="16514"/>
    <cellStyle name="Normal 3 6 6 2 2 3 2 2" xfId="16515"/>
    <cellStyle name="Normal 3 6 6 2 2 3 2 2 2" xfId="46657"/>
    <cellStyle name="Normal 3 6 6 2 2 3 2 3" xfId="46656"/>
    <cellStyle name="Normal 3 6 6 2 2 3 3" xfId="16516"/>
    <cellStyle name="Normal 3 6 6 2 2 3 3 2" xfId="46658"/>
    <cellStyle name="Normal 3 6 6 2 2 3 4" xfId="46655"/>
    <cellStyle name="Normal 3 6 6 2 2 4" xfId="16517"/>
    <cellStyle name="Normal 3 6 6 2 2 4 2" xfId="16518"/>
    <cellStyle name="Normal 3 6 6 2 2 4 2 2" xfId="16519"/>
    <cellStyle name="Normal 3 6 6 2 2 4 2 2 2" xfId="46661"/>
    <cellStyle name="Normal 3 6 6 2 2 4 2 3" xfId="46660"/>
    <cellStyle name="Normal 3 6 6 2 2 4 3" xfId="16520"/>
    <cellStyle name="Normal 3 6 6 2 2 4 3 2" xfId="46662"/>
    <cellStyle name="Normal 3 6 6 2 2 4 4" xfId="46659"/>
    <cellStyle name="Normal 3 6 6 2 2 5" xfId="16521"/>
    <cellStyle name="Normal 3 6 6 2 2 5 2" xfId="16522"/>
    <cellStyle name="Normal 3 6 6 2 2 5 2 2" xfId="46664"/>
    <cellStyle name="Normal 3 6 6 2 2 5 3" xfId="46663"/>
    <cellStyle name="Normal 3 6 6 2 2 6" xfId="16523"/>
    <cellStyle name="Normal 3 6 6 2 2 6 2" xfId="46665"/>
    <cellStyle name="Normal 3 6 6 2 2 7" xfId="46650"/>
    <cellStyle name="Normal 3 6 6 2 3" xfId="16524"/>
    <cellStyle name="Normal 3 6 6 2 3 2" xfId="16525"/>
    <cellStyle name="Normal 3 6 6 2 3 2 2" xfId="16526"/>
    <cellStyle name="Normal 3 6 6 2 3 2 2 2" xfId="16527"/>
    <cellStyle name="Normal 3 6 6 2 3 2 2 2 2" xfId="46669"/>
    <cellStyle name="Normal 3 6 6 2 3 2 2 3" xfId="46668"/>
    <cellStyle name="Normal 3 6 6 2 3 2 3" xfId="16528"/>
    <cellStyle name="Normal 3 6 6 2 3 2 3 2" xfId="46670"/>
    <cellStyle name="Normal 3 6 6 2 3 2 4" xfId="46667"/>
    <cellStyle name="Normal 3 6 6 2 3 3" xfId="16529"/>
    <cellStyle name="Normal 3 6 6 2 3 3 2" xfId="16530"/>
    <cellStyle name="Normal 3 6 6 2 3 3 2 2" xfId="16531"/>
    <cellStyle name="Normal 3 6 6 2 3 3 2 2 2" xfId="46673"/>
    <cellStyle name="Normal 3 6 6 2 3 3 2 3" xfId="46672"/>
    <cellStyle name="Normal 3 6 6 2 3 3 3" xfId="16532"/>
    <cellStyle name="Normal 3 6 6 2 3 3 3 2" xfId="46674"/>
    <cellStyle name="Normal 3 6 6 2 3 3 4" xfId="46671"/>
    <cellStyle name="Normal 3 6 6 2 3 4" xfId="16533"/>
    <cellStyle name="Normal 3 6 6 2 3 4 2" xfId="16534"/>
    <cellStyle name="Normal 3 6 6 2 3 4 2 2" xfId="16535"/>
    <cellStyle name="Normal 3 6 6 2 3 4 2 2 2" xfId="46677"/>
    <cellStyle name="Normal 3 6 6 2 3 4 2 3" xfId="46676"/>
    <cellStyle name="Normal 3 6 6 2 3 4 3" xfId="16536"/>
    <cellStyle name="Normal 3 6 6 2 3 4 3 2" xfId="46678"/>
    <cellStyle name="Normal 3 6 6 2 3 4 4" xfId="46675"/>
    <cellStyle name="Normal 3 6 6 2 3 5" xfId="16537"/>
    <cellStyle name="Normal 3 6 6 2 3 5 2" xfId="16538"/>
    <cellStyle name="Normal 3 6 6 2 3 5 2 2" xfId="46680"/>
    <cellStyle name="Normal 3 6 6 2 3 5 3" xfId="46679"/>
    <cellStyle name="Normal 3 6 6 2 3 6" xfId="16539"/>
    <cellStyle name="Normal 3 6 6 2 3 6 2" xfId="46681"/>
    <cellStyle name="Normal 3 6 6 2 3 7" xfId="46666"/>
    <cellStyle name="Normal 3 6 6 2 4" xfId="16540"/>
    <cellStyle name="Normal 3 6 6 2 4 2" xfId="16541"/>
    <cellStyle name="Normal 3 6 6 2 4 2 2" xfId="16542"/>
    <cellStyle name="Normal 3 6 6 2 4 2 2 2" xfId="16543"/>
    <cellStyle name="Normal 3 6 6 2 4 2 2 2 2" xfId="46685"/>
    <cellStyle name="Normal 3 6 6 2 4 2 2 3" xfId="46684"/>
    <cellStyle name="Normal 3 6 6 2 4 2 3" xfId="16544"/>
    <cellStyle name="Normal 3 6 6 2 4 2 3 2" xfId="46686"/>
    <cellStyle name="Normal 3 6 6 2 4 2 4" xfId="46683"/>
    <cellStyle name="Normal 3 6 6 2 4 3" xfId="16545"/>
    <cellStyle name="Normal 3 6 6 2 4 3 2" xfId="16546"/>
    <cellStyle name="Normal 3 6 6 2 4 3 2 2" xfId="16547"/>
    <cellStyle name="Normal 3 6 6 2 4 3 2 2 2" xfId="46689"/>
    <cellStyle name="Normal 3 6 6 2 4 3 2 3" xfId="46688"/>
    <cellStyle name="Normal 3 6 6 2 4 3 3" xfId="16548"/>
    <cellStyle name="Normal 3 6 6 2 4 3 3 2" xfId="46690"/>
    <cellStyle name="Normal 3 6 6 2 4 3 4" xfId="46687"/>
    <cellStyle name="Normal 3 6 6 2 4 4" xfId="16549"/>
    <cellStyle name="Normal 3 6 6 2 4 4 2" xfId="16550"/>
    <cellStyle name="Normal 3 6 6 2 4 4 2 2" xfId="46692"/>
    <cellStyle name="Normal 3 6 6 2 4 4 3" xfId="46691"/>
    <cellStyle name="Normal 3 6 6 2 4 5" xfId="16551"/>
    <cellStyle name="Normal 3 6 6 2 4 5 2" xfId="46693"/>
    <cellStyle name="Normal 3 6 6 2 4 6" xfId="46682"/>
    <cellStyle name="Normal 3 6 6 2 5" xfId="16552"/>
    <cellStyle name="Normal 3 6 6 2 5 2" xfId="16553"/>
    <cellStyle name="Normal 3 6 6 2 5 2 2" xfId="16554"/>
    <cellStyle name="Normal 3 6 6 2 5 2 2 2" xfId="46696"/>
    <cellStyle name="Normal 3 6 6 2 5 2 3" xfId="46695"/>
    <cellStyle name="Normal 3 6 6 2 5 3" xfId="16555"/>
    <cellStyle name="Normal 3 6 6 2 5 3 2" xfId="46697"/>
    <cellStyle name="Normal 3 6 6 2 5 4" xfId="46694"/>
    <cellStyle name="Normal 3 6 6 2 6" xfId="16556"/>
    <cellStyle name="Normal 3 6 6 2 6 2" xfId="16557"/>
    <cellStyle name="Normal 3 6 6 2 6 2 2" xfId="16558"/>
    <cellStyle name="Normal 3 6 6 2 6 2 2 2" xfId="46700"/>
    <cellStyle name="Normal 3 6 6 2 6 2 3" xfId="46699"/>
    <cellStyle name="Normal 3 6 6 2 6 3" xfId="16559"/>
    <cellStyle name="Normal 3 6 6 2 6 3 2" xfId="46701"/>
    <cellStyle name="Normal 3 6 6 2 6 4" xfId="46698"/>
    <cellStyle name="Normal 3 6 6 2 7" xfId="16560"/>
    <cellStyle name="Normal 3 6 6 2 7 2" xfId="16561"/>
    <cellStyle name="Normal 3 6 6 2 7 2 2" xfId="16562"/>
    <cellStyle name="Normal 3 6 6 2 7 2 2 2" xfId="46704"/>
    <cellStyle name="Normal 3 6 6 2 7 2 3" xfId="46703"/>
    <cellStyle name="Normal 3 6 6 2 7 3" xfId="16563"/>
    <cellStyle name="Normal 3 6 6 2 7 3 2" xfId="46705"/>
    <cellStyle name="Normal 3 6 6 2 7 4" xfId="46702"/>
    <cellStyle name="Normal 3 6 6 2 8" xfId="16564"/>
    <cellStyle name="Normal 3 6 6 2 8 2" xfId="16565"/>
    <cellStyle name="Normal 3 6 6 2 8 2 2" xfId="16566"/>
    <cellStyle name="Normal 3 6 6 2 8 2 2 2" xfId="46708"/>
    <cellStyle name="Normal 3 6 6 2 8 2 3" xfId="46707"/>
    <cellStyle name="Normal 3 6 6 2 8 3" xfId="16567"/>
    <cellStyle name="Normal 3 6 6 2 8 3 2" xfId="46709"/>
    <cellStyle name="Normal 3 6 6 2 8 4" xfId="46706"/>
    <cellStyle name="Normal 3 6 6 2 9" xfId="16568"/>
    <cellStyle name="Normal 3 6 6 2 9 2" xfId="16569"/>
    <cellStyle name="Normal 3 6 6 2 9 2 2" xfId="16570"/>
    <cellStyle name="Normal 3 6 6 2 9 2 2 2" xfId="46712"/>
    <cellStyle name="Normal 3 6 6 2 9 2 3" xfId="46711"/>
    <cellStyle name="Normal 3 6 6 2 9 3" xfId="16571"/>
    <cellStyle name="Normal 3 6 6 2 9 3 2" xfId="46713"/>
    <cellStyle name="Normal 3 6 6 2 9 4" xfId="46710"/>
    <cellStyle name="Normal 3 6 6 3" xfId="16572"/>
    <cellStyle name="Normal 3 6 6 3 2" xfId="16573"/>
    <cellStyle name="Normal 3 6 6 3 2 2" xfId="16574"/>
    <cellStyle name="Normal 3 6 6 3 2 2 2" xfId="16575"/>
    <cellStyle name="Normal 3 6 6 3 2 2 2 2" xfId="46717"/>
    <cellStyle name="Normal 3 6 6 3 2 2 3" xfId="46716"/>
    <cellStyle name="Normal 3 6 6 3 2 3" xfId="16576"/>
    <cellStyle name="Normal 3 6 6 3 2 3 2" xfId="46718"/>
    <cellStyle name="Normal 3 6 6 3 2 4" xfId="46715"/>
    <cellStyle name="Normal 3 6 6 3 3" xfId="16577"/>
    <cellStyle name="Normal 3 6 6 3 3 2" xfId="16578"/>
    <cellStyle name="Normal 3 6 6 3 3 2 2" xfId="16579"/>
    <cellStyle name="Normal 3 6 6 3 3 2 2 2" xfId="46721"/>
    <cellStyle name="Normal 3 6 6 3 3 2 3" xfId="46720"/>
    <cellStyle name="Normal 3 6 6 3 3 3" xfId="16580"/>
    <cellStyle name="Normal 3 6 6 3 3 3 2" xfId="46722"/>
    <cellStyle name="Normal 3 6 6 3 3 4" xfId="46719"/>
    <cellStyle name="Normal 3 6 6 3 4" xfId="16581"/>
    <cellStyle name="Normal 3 6 6 3 4 2" xfId="16582"/>
    <cellStyle name="Normal 3 6 6 3 4 2 2" xfId="16583"/>
    <cellStyle name="Normal 3 6 6 3 4 2 2 2" xfId="46725"/>
    <cellStyle name="Normal 3 6 6 3 4 2 3" xfId="46724"/>
    <cellStyle name="Normal 3 6 6 3 4 3" xfId="16584"/>
    <cellStyle name="Normal 3 6 6 3 4 3 2" xfId="46726"/>
    <cellStyle name="Normal 3 6 6 3 4 4" xfId="46723"/>
    <cellStyle name="Normal 3 6 6 3 5" xfId="16585"/>
    <cellStyle name="Normal 3 6 6 3 5 2" xfId="16586"/>
    <cellStyle name="Normal 3 6 6 3 5 2 2" xfId="46728"/>
    <cellStyle name="Normal 3 6 6 3 5 3" xfId="46727"/>
    <cellStyle name="Normal 3 6 6 3 6" xfId="16587"/>
    <cellStyle name="Normal 3 6 6 3 6 2" xfId="46729"/>
    <cellStyle name="Normal 3 6 6 3 7" xfId="46714"/>
    <cellStyle name="Normal 3 6 6 4" xfId="16588"/>
    <cellStyle name="Normal 3 6 6 4 2" xfId="16589"/>
    <cellStyle name="Normal 3 6 6 4 2 2" xfId="16590"/>
    <cellStyle name="Normal 3 6 6 4 2 2 2" xfId="16591"/>
    <cellStyle name="Normal 3 6 6 4 2 2 2 2" xfId="46733"/>
    <cellStyle name="Normal 3 6 6 4 2 2 3" xfId="46732"/>
    <cellStyle name="Normal 3 6 6 4 2 3" xfId="16592"/>
    <cellStyle name="Normal 3 6 6 4 2 3 2" xfId="46734"/>
    <cellStyle name="Normal 3 6 6 4 2 4" xfId="46731"/>
    <cellStyle name="Normal 3 6 6 4 3" xfId="16593"/>
    <cellStyle name="Normal 3 6 6 4 3 2" xfId="16594"/>
    <cellStyle name="Normal 3 6 6 4 3 2 2" xfId="16595"/>
    <cellStyle name="Normal 3 6 6 4 3 2 2 2" xfId="46737"/>
    <cellStyle name="Normal 3 6 6 4 3 2 3" xfId="46736"/>
    <cellStyle name="Normal 3 6 6 4 3 3" xfId="16596"/>
    <cellStyle name="Normal 3 6 6 4 3 3 2" xfId="46738"/>
    <cellStyle name="Normal 3 6 6 4 3 4" xfId="46735"/>
    <cellStyle name="Normal 3 6 6 4 4" xfId="16597"/>
    <cellStyle name="Normal 3 6 6 4 4 2" xfId="16598"/>
    <cellStyle name="Normal 3 6 6 4 4 2 2" xfId="16599"/>
    <cellStyle name="Normal 3 6 6 4 4 2 2 2" xfId="46741"/>
    <cellStyle name="Normal 3 6 6 4 4 2 3" xfId="46740"/>
    <cellStyle name="Normal 3 6 6 4 4 3" xfId="16600"/>
    <cellStyle name="Normal 3 6 6 4 4 3 2" xfId="46742"/>
    <cellStyle name="Normal 3 6 6 4 4 4" xfId="46739"/>
    <cellStyle name="Normal 3 6 6 4 5" xfId="16601"/>
    <cellStyle name="Normal 3 6 6 4 5 2" xfId="16602"/>
    <cellStyle name="Normal 3 6 6 4 5 2 2" xfId="46744"/>
    <cellStyle name="Normal 3 6 6 4 5 3" xfId="46743"/>
    <cellStyle name="Normal 3 6 6 4 6" xfId="16603"/>
    <cellStyle name="Normal 3 6 6 4 6 2" xfId="46745"/>
    <cellStyle name="Normal 3 6 6 4 7" xfId="46730"/>
    <cellStyle name="Normal 3 6 6 5" xfId="16604"/>
    <cellStyle name="Normal 3 6 6 5 2" xfId="16605"/>
    <cellStyle name="Normal 3 6 6 5 2 2" xfId="16606"/>
    <cellStyle name="Normal 3 6 6 5 2 2 2" xfId="16607"/>
    <cellStyle name="Normal 3 6 6 5 2 2 2 2" xfId="46749"/>
    <cellStyle name="Normal 3 6 6 5 2 2 3" xfId="46748"/>
    <cellStyle name="Normal 3 6 6 5 2 3" xfId="16608"/>
    <cellStyle name="Normal 3 6 6 5 2 3 2" xfId="46750"/>
    <cellStyle name="Normal 3 6 6 5 2 4" xfId="46747"/>
    <cellStyle name="Normal 3 6 6 5 3" xfId="16609"/>
    <cellStyle name="Normal 3 6 6 5 3 2" xfId="16610"/>
    <cellStyle name="Normal 3 6 6 5 3 2 2" xfId="16611"/>
    <cellStyle name="Normal 3 6 6 5 3 2 2 2" xfId="46753"/>
    <cellStyle name="Normal 3 6 6 5 3 2 3" xfId="46752"/>
    <cellStyle name="Normal 3 6 6 5 3 3" xfId="16612"/>
    <cellStyle name="Normal 3 6 6 5 3 3 2" xfId="46754"/>
    <cellStyle name="Normal 3 6 6 5 3 4" xfId="46751"/>
    <cellStyle name="Normal 3 6 6 5 4" xfId="16613"/>
    <cellStyle name="Normal 3 6 6 5 4 2" xfId="16614"/>
    <cellStyle name="Normal 3 6 6 5 4 2 2" xfId="46756"/>
    <cellStyle name="Normal 3 6 6 5 4 3" xfId="46755"/>
    <cellStyle name="Normal 3 6 6 5 5" xfId="16615"/>
    <cellStyle name="Normal 3 6 6 5 5 2" xfId="46757"/>
    <cellStyle name="Normal 3 6 6 5 6" xfId="46746"/>
    <cellStyle name="Normal 3 6 6 6" xfId="16616"/>
    <cellStyle name="Normal 3 6 6 6 2" xfId="16617"/>
    <cellStyle name="Normal 3 6 6 6 2 2" xfId="16618"/>
    <cellStyle name="Normal 3 6 6 6 2 2 2" xfId="46760"/>
    <cellStyle name="Normal 3 6 6 6 2 3" xfId="46759"/>
    <cellStyle name="Normal 3 6 6 6 3" xfId="16619"/>
    <cellStyle name="Normal 3 6 6 6 3 2" xfId="46761"/>
    <cellStyle name="Normal 3 6 6 6 4" xfId="46758"/>
    <cellStyle name="Normal 3 6 6 7" xfId="16620"/>
    <cellStyle name="Normal 3 6 6 7 2" xfId="16621"/>
    <cellStyle name="Normal 3 6 6 7 2 2" xfId="16622"/>
    <cellStyle name="Normal 3 6 6 7 2 2 2" xfId="46764"/>
    <cellStyle name="Normal 3 6 6 7 2 3" xfId="46763"/>
    <cellStyle name="Normal 3 6 6 7 3" xfId="16623"/>
    <cellStyle name="Normal 3 6 6 7 3 2" xfId="46765"/>
    <cellStyle name="Normal 3 6 6 7 4" xfId="46762"/>
    <cellStyle name="Normal 3 6 6 8" xfId="16624"/>
    <cellStyle name="Normal 3 6 6 8 2" xfId="16625"/>
    <cellStyle name="Normal 3 6 6 8 2 2" xfId="16626"/>
    <cellStyle name="Normal 3 6 6 8 2 2 2" xfId="46768"/>
    <cellStyle name="Normal 3 6 6 8 2 3" xfId="46767"/>
    <cellStyle name="Normal 3 6 6 8 3" xfId="16627"/>
    <cellStyle name="Normal 3 6 6 8 3 2" xfId="46769"/>
    <cellStyle name="Normal 3 6 6 8 4" xfId="46766"/>
    <cellStyle name="Normal 3 6 6 9" xfId="16628"/>
    <cellStyle name="Normal 3 6 6 9 2" xfId="16629"/>
    <cellStyle name="Normal 3 6 6 9 2 2" xfId="16630"/>
    <cellStyle name="Normal 3 6 6 9 2 2 2" xfId="46772"/>
    <cellStyle name="Normal 3 6 6 9 2 3" xfId="46771"/>
    <cellStyle name="Normal 3 6 6 9 3" xfId="16631"/>
    <cellStyle name="Normal 3 6 6 9 3 2" xfId="46773"/>
    <cellStyle name="Normal 3 6 6 9 4" xfId="46770"/>
    <cellStyle name="Normal 3 6 7" xfId="16632"/>
    <cellStyle name="Normal 3 6 7 10" xfId="16633"/>
    <cellStyle name="Normal 3 6 7 10 2" xfId="16634"/>
    <cellStyle name="Normal 3 6 7 10 2 2" xfId="46776"/>
    <cellStyle name="Normal 3 6 7 10 3" xfId="46775"/>
    <cellStyle name="Normal 3 6 7 11" xfId="16635"/>
    <cellStyle name="Normal 3 6 7 11 2" xfId="46777"/>
    <cellStyle name="Normal 3 6 7 12" xfId="46774"/>
    <cellStyle name="Normal 3 6 7 2" xfId="16636"/>
    <cellStyle name="Normal 3 6 7 2 2" xfId="16637"/>
    <cellStyle name="Normal 3 6 7 2 2 2" xfId="16638"/>
    <cellStyle name="Normal 3 6 7 2 2 2 2" xfId="16639"/>
    <cellStyle name="Normal 3 6 7 2 2 2 2 2" xfId="46781"/>
    <cellStyle name="Normal 3 6 7 2 2 2 3" xfId="46780"/>
    <cellStyle name="Normal 3 6 7 2 2 3" xfId="16640"/>
    <cellStyle name="Normal 3 6 7 2 2 3 2" xfId="46782"/>
    <cellStyle name="Normal 3 6 7 2 2 4" xfId="46779"/>
    <cellStyle name="Normal 3 6 7 2 3" xfId="16641"/>
    <cellStyle name="Normal 3 6 7 2 3 2" xfId="16642"/>
    <cellStyle name="Normal 3 6 7 2 3 2 2" xfId="16643"/>
    <cellStyle name="Normal 3 6 7 2 3 2 2 2" xfId="46785"/>
    <cellStyle name="Normal 3 6 7 2 3 2 3" xfId="46784"/>
    <cellStyle name="Normal 3 6 7 2 3 3" xfId="16644"/>
    <cellStyle name="Normal 3 6 7 2 3 3 2" xfId="46786"/>
    <cellStyle name="Normal 3 6 7 2 3 4" xfId="46783"/>
    <cellStyle name="Normal 3 6 7 2 4" xfId="16645"/>
    <cellStyle name="Normal 3 6 7 2 4 2" xfId="16646"/>
    <cellStyle name="Normal 3 6 7 2 4 2 2" xfId="16647"/>
    <cellStyle name="Normal 3 6 7 2 4 2 2 2" xfId="46789"/>
    <cellStyle name="Normal 3 6 7 2 4 2 3" xfId="46788"/>
    <cellStyle name="Normal 3 6 7 2 4 3" xfId="16648"/>
    <cellStyle name="Normal 3 6 7 2 4 3 2" xfId="46790"/>
    <cellStyle name="Normal 3 6 7 2 4 4" xfId="46787"/>
    <cellStyle name="Normal 3 6 7 2 5" xfId="16649"/>
    <cellStyle name="Normal 3 6 7 2 5 2" xfId="16650"/>
    <cellStyle name="Normal 3 6 7 2 5 2 2" xfId="46792"/>
    <cellStyle name="Normal 3 6 7 2 5 3" xfId="46791"/>
    <cellStyle name="Normal 3 6 7 2 6" xfId="16651"/>
    <cellStyle name="Normal 3 6 7 2 6 2" xfId="46793"/>
    <cellStyle name="Normal 3 6 7 2 7" xfId="46778"/>
    <cellStyle name="Normal 3 6 7 3" xfId="16652"/>
    <cellStyle name="Normal 3 6 7 3 2" xfId="16653"/>
    <cellStyle name="Normal 3 6 7 3 2 2" xfId="16654"/>
    <cellStyle name="Normal 3 6 7 3 2 2 2" xfId="16655"/>
    <cellStyle name="Normal 3 6 7 3 2 2 2 2" xfId="46797"/>
    <cellStyle name="Normal 3 6 7 3 2 2 3" xfId="46796"/>
    <cellStyle name="Normal 3 6 7 3 2 3" xfId="16656"/>
    <cellStyle name="Normal 3 6 7 3 2 3 2" xfId="46798"/>
    <cellStyle name="Normal 3 6 7 3 2 4" xfId="46795"/>
    <cellStyle name="Normal 3 6 7 3 3" xfId="16657"/>
    <cellStyle name="Normal 3 6 7 3 3 2" xfId="16658"/>
    <cellStyle name="Normal 3 6 7 3 3 2 2" xfId="16659"/>
    <cellStyle name="Normal 3 6 7 3 3 2 2 2" xfId="46801"/>
    <cellStyle name="Normal 3 6 7 3 3 2 3" xfId="46800"/>
    <cellStyle name="Normal 3 6 7 3 3 3" xfId="16660"/>
    <cellStyle name="Normal 3 6 7 3 3 3 2" xfId="46802"/>
    <cellStyle name="Normal 3 6 7 3 3 4" xfId="46799"/>
    <cellStyle name="Normal 3 6 7 3 4" xfId="16661"/>
    <cellStyle name="Normal 3 6 7 3 4 2" xfId="16662"/>
    <cellStyle name="Normal 3 6 7 3 4 2 2" xfId="16663"/>
    <cellStyle name="Normal 3 6 7 3 4 2 2 2" xfId="46805"/>
    <cellStyle name="Normal 3 6 7 3 4 2 3" xfId="46804"/>
    <cellStyle name="Normal 3 6 7 3 4 3" xfId="16664"/>
    <cellStyle name="Normal 3 6 7 3 4 3 2" xfId="46806"/>
    <cellStyle name="Normal 3 6 7 3 4 4" xfId="46803"/>
    <cellStyle name="Normal 3 6 7 3 5" xfId="16665"/>
    <cellStyle name="Normal 3 6 7 3 5 2" xfId="16666"/>
    <cellStyle name="Normal 3 6 7 3 5 2 2" xfId="46808"/>
    <cellStyle name="Normal 3 6 7 3 5 3" xfId="46807"/>
    <cellStyle name="Normal 3 6 7 3 6" xfId="16667"/>
    <cellStyle name="Normal 3 6 7 3 6 2" xfId="46809"/>
    <cellStyle name="Normal 3 6 7 3 7" xfId="46794"/>
    <cellStyle name="Normal 3 6 7 4" xfId="16668"/>
    <cellStyle name="Normal 3 6 7 4 2" xfId="16669"/>
    <cellStyle name="Normal 3 6 7 4 2 2" xfId="16670"/>
    <cellStyle name="Normal 3 6 7 4 2 2 2" xfId="16671"/>
    <cellStyle name="Normal 3 6 7 4 2 2 2 2" xfId="46813"/>
    <cellStyle name="Normal 3 6 7 4 2 2 3" xfId="46812"/>
    <cellStyle name="Normal 3 6 7 4 2 3" xfId="16672"/>
    <cellStyle name="Normal 3 6 7 4 2 3 2" xfId="46814"/>
    <cellStyle name="Normal 3 6 7 4 2 4" xfId="46811"/>
    <cellStyle name="Normal 3 6 7 4 3" xfId="16673"/>
    <cellStyle name="Normal 3 6 7 4 3 2" xfId="16674"/>
    <cellStyle name="Normal 3 6 7 4 3 2 2" xfId="16675"/>
    <cellStyle name="Normal 3 6 7 4 3 2 2 2" xfId="46817"/>
    <cellStyle name="Normal 3 6 7 4 3 2 3" xfId="46816"/>
    <cellStyle name="Normal 3 6 7 4 3 3" xfId="16676"/>
    <cellStyle name="Normal 3 6 7 4 3 3 2" xfId="46818"/>
    <cellStyle name="Normal 3 6 7 4 3 4" xfId="46815"/>
    <cellStyle name="Normal 3 6 7 4 4" xfId="16677"/>
    <cellStyle name="Normal 3 6 7 4 4 2" xfId="16678"/>
    <cellStyle name="Normal 3 6 7 4 4 2 2" xfId="46820"/>
    <cellStyle name="Normal 3 6 7 4 4 3" xfId="46819"/>
    <cellStyle name="Normal 3 6 7 4 5" xfId="16679"/>
    <cellStyle name="Normal 3 6 7 4 5 2" xfId="46821"/>
    <cellStyle name="Normal 3 6 7 4 6" xfId="46810"/>
    <cellStyle name="Normal 3 6 7 5" xfId="16680"/>
    <cellStyle name="Normal 3 6 7 5 2" xfId="16681"/>
    <cellStyle name="Normal 3 6 7 5 2 2" xfId="16682"/>
    <cellStyle name="Normal 3 6 7 5 2 2 2" xfId="46824"/>
    <cellStyle name="Normal 3 6 7 5 2 3" xfId="46823"/>
    <cellStyle name="Normal 3 6 7 5 3" xfId="16683"/>
    <cellStyle name="Normal 3 6 7 5 3 2" xfId="46825"/>
    <cellStyle name="Normal 3 6 7 5 4" xfId="46822"/>
    <cellStyle name="Normal 3 6 7 6" xfId="16684"/>
    <cellStyle name="Normal 3 6 7 6 2" xfId="16685"/>
    <cellStyle name="Normal 3 6 7 6 2 2" xfId="16686"/>
    <cellStyle name="Normal 3 6 7 6 2 2 2" xfId="46828"/>
    <cellStyle name="Normal 3 6 7 6 2 3" xfId="46827"/>
    <cellStyle name="Normal 3 6 7 6 3" xfId="16687"/>
    <cellStyle name="Normal 3 6 7 6 3 2" xfId="46829"/>
    <cellStyle name="Normal 3 6 7 6 4" xfId="46826"/>
    <cellStyle name="Normal 3 6 7 7" xfId="16688"/>
    <cellStyle name="Normal 3 6 7 7 2" xfId="16689"/>
    <cellStyle name="Normal 3 6 7 7 2 2" xfId="16690"/>
    <cellStyle name="Normal 3 6 7 7 2 2 2" xfId="46832"/>
    <cellStyle name="Normal 3 6 7 7 2 3" xfId="46831"/>
    <cellStyle name="Normal 3 6 7 7 3" xfId="16691"/>
    <cellStyle name="Normal 3 6 7 7 3 2" xfId="46833"/>
    <cellStyle name="Normal 3 6 7 7 4" xfId="46830"/>
    <cellStyle name="Normal 3 6 7 8" xfId="16692"/>
    <cellStyle name="Normal 3 6 7 8 2" xfId="16693"/>
    <cellStyle name="Normal 3 6 7 8 2 2" xfId="16694"/>
    <cellStyle name="Normal 3 6 7 8 2 2 2" xfId="46836"/>
    <cellStyle name="Normal 3 6 7 8 2 3" xfId="46835"/>
    <cellStyle name="Normal 3 6 7 8 3" xfId="16695"/>
    <cellStyle name="Normal 3 6 7 8 3 2" xfId="46837"/>
    <cellStyle name="Normal 3 6 7 8 4" xfId="46834"/>
    <cellStyle name="Normal 3 6 7 9" xfId="16696"/>
    <cellStyle name="Normal 3 6 7 9 2" xfId="16697"/>
    <cellStyle name="Normal 3 6 7 9 2 2" xfId="16698"/>
    <cellStyle name="Normal 3 6 7 9 2 2 2" xfId="46840"/>
    <cellStyle name="Normal 3 6 7 9 2 3" xfId="46839"/>
    <cellStyle name="Normal 3 6 7 9 3" xfId="16699"/>
    <cellStyle name="Normal 3 6 7 9 3 2" xfId="46841"/>
    <cellStyle name="Normal 3 6 7 9 4" xfId="46838"/>
    <cellStyle name="Normal 3 6 8" xfId="16700"/>
    <cellStyle name="Normal 3 6 8 2" xfId="16701"/>
    <cellStyle name="Normal 3 6 8 2 2" xfId="16702"/>
    <cellStyle name="Normal 3 6 8 2 2 2" xfId="16703"/>
    <cellStyle name="Normal 3 6 8 2 2 2 2" xfId="46845"/>
    <cellStyle name="Normal 3 6 8 2 2 3" xfId="46844"/>
    <cellStyle name="Normal 3 6 8 2 3" xfId="16704"/>
    <cellStyle name="Normal 3 6 8 2 3 2" xfId="46846"/>
    <cellStyle name="Normal 3 6 8 2 4" xfId="46843"/>
    <cellStyle name="Normal 3 6 8 3" xfId="16705"/>
    <cellStyle name="Normal 3 6 8 3 2" xfId="16706"/>
    <cellStyle name="Normal 3 6 8 3 2 2" xfId="16707"/>
    <cellStyle name="Normal 3 6 8 3 2 2 2" xfId="46849"/>
    <cellStyle name="Normal 3 6 8 3 2 3" xfId="46848"/>
    <cellStyle name="Normal 3 6 8 3 3" xfId="16708"/>
    <cellStyle name="Normal 3 6 8 3 3 2" xfId="46850"/>
    <cellStyle name="Normal 3 6 8 3 4" xfId="46847"/>
    <cellStyle name="Normal 3 6 8 4" xfId="16709"/>
    <cellStyle name="Normal 3 6 8 4 2" xfId="16710"/>
    <cellStyle name="Normal 3 6 8 4 2 2" xfId="16711"/>
    <cellStyle name="Normal 3 6 8 4 2 2 2" xfId="46853"/>
    <cellStyle name="Normal 3 6 8 4 2 3" xfId="46852"/>
    <cellStyle name="Normal 3 6 8 4 3" xfId="16712"/>
    <cellStyle name="Normal 3 6 8 4 3 2" xfId="46854"/>
    <cellStyle name="Normal 3 6 8 4 4" xfId="46851"/>
    <cellStyle name="Normal 3 6 8 5" xfId="16713"/>
    <cellStyle name="Normal 3 6 8 5 2" xfId="16714"/>
    <cellStyle name="Normal 3 6 8 5 2 2" xfId="46856"/>
    <cellStyle name="Normal 3 6 8 5 3" xfId="46855"/>
    <cellStyle name="Normal 3 6 8 6" xfId="16715"/>
    <cellStyle name="Normal 3 6 8 6 2" xfId="46857"/>
    <cellStyle name="Normal 3 6 8 7" xfId="46842"/>
    <cellStyle name="Normal 3 6 9" xfId="16716"/>
    <cellStyle name="Normal 3 6 9 2" xfId="16717"/>
    <cellStyle name="Normal 3 6 9 2 2" xfId="16718"/>
    <cellStyle name="Normal 3 6 9 2 2 2" xfId="16719"/>
    <cellStyle name="Normal 3 6 9 2 2 2 2" xfId="46861"/>
    <cellStyle name="Normal 3 6 9 2 2 3" xfId="46860"/>
    <cellStyle name="Normal 3 6 9 2 3" xfId="16720"/>
    <cellStyle name="Normal 3 6 9 2 3 2" xfId="46862"/>
    <cellStyle name="Normal 3 6 9 2 4" xfId="46859"/>
    <cellStyle name="Normal 3 6 9 3" xfId="16721"/>
    <cellStyle name="Normal 3 6 9 3 2" xfId="16722"/>
    <cellStyle name="Normal 3 6 9 3 2 2" xfId="16723"/>
    <cellStyle name="Normal 3 6 9 3 2 2 2" xfId="46865"/>
    <cellStyle name="Normal 3 6 9 3 2 3" xfId="46864"/>
    <cellStyle name="Normal 3 6 9 3 3" xfId="16724"/>
    <cellStyle name="Normal 3 6 9 3 3 2" xfId="46866"/>
    <cellStyle name="Normal 3 6 9 3 4" xfId="46863"/>
    <cellStyle name="Normal 3 6 9 4" xfId="16725"/>
    <cellStyle name="Normal 3 6 9 4 2" xfId="16726"/>
    <cellStyle name="Normal 3 6 9 4 2 2" xfId="16727"/>
    <cellStyle name="Normal 3 6 9 4 2 2 2" xfId="46869"/>
    <cellStyle name="Normal 3 6 9 4 2 3" xfId="46868"/>
    <cellStyle name="Normal 3 6 9 4 3" xfId="16728"/>
    <cellStyle name="Normal 3 6 9 4 3 2" xfId="46870"/>
    <cellStyle name="Normal 3 6 9 4 4" xfId="46867"/>
    <cellStyle name="Normal 3 6 9 5" xfId="16729"/>
    <cellStyle name="Normal 3 6 9 5 2" xfId="16730"/>
    <cellStyle name="Normal 3 6 9 5 2 2" xfId="46872"/>
    <cellStyle name="Normal 3 6 9 5 3" xfId="46871"/>
    <cellStyle name="Normal 3 6 9 6" xfId="16731"/>
    <cellStyle name="Normal 3 6 9 6 2" xfId="46873"/>
    <cellStyle name="Normal 3 6 9 7" xfId="46858"/>
    <cellStyle name="Normal 3 7" xfId="16732"/>
    <cellStyle name="Normal 3 7 10" xfId="16733"/>
    <cellStyle name="Normal 3 7 10 2" xfId="16734"/>
    <cellStyle name="Normal 3 7 10 2 2" xfId="16735"/>
    <cellStyle name="Normal 3 7 10 2 2 2" xfId="46877"/>
    <cellStyle name="Normal 3 7 10 2 3" xfId="46876"/>
    <cellStyle name="Normal 3 7 10 3" xfId="16736"/>
    <cellStyle name="Normal 3 7 10 3 2" xfId="46878"/>
    <cellStyle name="Normal 3 7 10 4" xfId="46875"/>
    <cellStyle name="Normal 3 7 11" xfId="16737"/>
    <cellStyle name="Normal 3 7 11 2" xfId="16738"/>
    <cellStyle name="Normal 3 7 11 2 2" xfId="16739"/>
    <cellStyle name="Normal 3 7 11 2 2 2" xfId="46881"/>
    <cellStyle name="Normal 3 7 11 2 3" xfId="46880"/>
    <cellStyle name="Normal 3 7 11 3" xfId="16740"/>
    <cellStyle name="Normal 3 7 11 3 2" xfId="46882"/>
    <cellStyle name="Normal 3 7 11 4" xfId="46879"/>
    <cellStyle name="Normal 3 7 12" xfId="16741"/>
    <cellStyle name="Normal 3 7 12 2" xfId="16742"/>
    <cellStyle name="Normal 3 7 12 2 2" xfId="16743"/>
    <cellStyle name="Normal 3 7 12 2 2 2" xfId="46885"/>
    <cellStyle name="Normal 3 7 12 2 3" xfId="46884"/>
    <cellStyle name="Normal 3 7 12 3" xfId="16744"/>
    <cellStyle name="Normal 3 7 12 3 2" xfId="46886"/>
    <cellStyle name="Normal 3 7 12 4" xfId="46883"/>
    <cellStyle name="Normal 3 7 13" xfId="16745"/>
    <cellStyle name="Normal 3 7 13 2" xfId="16746"/>
    <cellStyle name="Normal 3 7 13 2 2" xfId="16747"/>
    <cellStyle name="Normal 3 7 13 2 2 2" xfId="46889"/>
    <cellStyle name="Normal 3 7 13 2 3" xfId="46888"/>
    <cellStyle name="Normal 3 7 13 3" xfId="16748"/>
    <cellStyle name="Normal 3 7 13 3 2" xfId="46890"/>
    <cellStyle name="Normal 3 7 13 4" xfId="46887"/>
    <cellStyle name="Normal 3 7 14" xfId="16749"/>
    <cellStyle name="Normal 3 7 14 2" xfId="16750"/>
    <cellStyle name="Normal 3 7 14 2 2" xfId="46892"/>
    <cellStyle name="Normal 3 7 14 3" xfId="46891"/>
    <cellStyle name="Normal 3 7 15" xfId="16751"/>
    <cellStyle name="Normal 3 7 15 2" xfId="46893"/>
    <cellStyle name="Normal 3 7 16" xfId="16752"/>
    <cellStyle name="Normal 3 7 16 2" xfId="46894"/>
    <cellStyle name="Normal 3 7 17" xfId="46874"/>
    <cellStyle name="Normal 3 7 2" xfId="16753"/>
    <cellStyle name="Normal 3 7 2 10" xfId="16754"/>
    <cellStyle name="Normal 3 7 2 10 2" xfId="16755"/>
    <cellStyle name="Normal 3 7 2 10 2 2" xfId="16756"/>
    <cellStyle name="Normal 3 7 2 10 2 2 2" xfId="46898"/>
    <cellStyle name="Normal 3 7 2 10 2 3" xfId="46897"/>
    <cellStyle name="Normal 3 7 2 10 3" xfId="16757"/>
    <cellStyle name="Normal 3 7 2 10 3 2" xfId="46899"/>
    <cellStyle name="Normal 3 7 2 10 4" xfId="46896"/>
    <cellStyle name="Normal 3 7 2 11" xfId="16758"/>
    <cellStyle name="Normal 3 7 2 11 2" xfId="16759"/>
    <cellStyle name="Normal 3 7 2 11 2 2" xfId="16760"/>
    <cellStyle name="Normal 3 7 2 11 2 2 2" xfId="46902"/>
    <cellStyle name="Normal 3 7 2 11 2 3" xfId="46901"/>
    <cellStyle name="Normal 3 7 2 11 3" xfId="16761"/>
    <cellStyle name="Normal 3 7 2 11 3 2" xfId="46903"/>
    <cellStyle name="Normal 3 7 2 11 4" xfId="46900"/>
    <cellStyle name="Normal 3 7 2 12" xfId="16762"/>
    <cellStyle name="Normal 3 7 2 12 2" xfId="16763"/>
    <cellStyle name="Normal 3 7 2 12 2 2" xfId="16764"/>
    <cellStyle name="Normal 3 7 2 12 2 2 2" xfId="46906"/>
    <cellStyle name="Normal 3 7 2 12 2 3" xfId="46905"/>
    <cellStyle name="Normal 3 7 2 12 3" xfId="16765"/>
    <cellStyle name="Normal 3 7 2 12 3 2" xfId="46907"/>
    <cellStyle name="Normal 3 7 2 12 4" xfId="46904"/>
    <cellStyle name="Normal 3 7 2 13" xfId="16766"/>
    <cellStyle name="Normal 3 7 2 13 2" xfId="16767"/>
    <cellStyle name="Normal 3 7 2 13 2 2" xfId="46909"/>
    <cellStyle name="Normal 3 7 2 13 3" xfId="46908"/>
    <cellStyle name="Normal 3 7 2 14" xfId="16768"/>
    <cellStyle name="Normal 3 7 2 14 2" xfId="46910"/>
    <cellStyle name="Normal 3 7 2 15" xfId="16769"/>
    <cellStyle name="Normal 3 7 2 15 2" xfId="46911"/>
    <cellStyle name="Normal 3 7 2 16" xfId="46895"/>
    <cellStyle name="Normal 3 7 2 2" xfId="16770"/>
    <cellStyle name="Normal 3 7 2 2 10" xfId="16771"/>
    <cellStyle name="Normal 3 7 2 2 10 2" xfId="16772"/>
    <cellStyle name="Normal 3 7 2 2 10 2 2" xfId="16773"/>
    <cellStyle name="Normal 3 7 2 2 10 2 2 2" xfId="46915"/>
    <cellStyle name="Normal 3 7 2 2 10 2 3" xfId="46914"/>
    <cellStyle name="Normal 3 7 2 2 10 3" xfId="16774"/>
    <cellStyle name="Normal 3 7 2 2 10 3 2" xfId="46916"/>
    <cellStyle name="Normal 3 7 2 2 10 4" xfId="46913"/>
    <cellStyle name="Normal 3 7 2 2 11" xfId="16775"/>
    <cellStyle name="Normal 3 7 2 2 11 2" xfId="16776"/>
    <cellStyle name="Normal 3 7 2 2 11 2 2" xfId="16777"/>
    <cellStyle name="Normal 3 7 2 2 11 2 2 2" xfId="46919"/>
    <cellStyle name="Normal 3 7 2 2 11 2 3" xfId="46918"/>
    <cellStyle name="Normal 3 7 2 2 11 3" xfId="16778"/>
    <cellStyle name="Normal 3 7 2 2 11 3 2" xfId="46920"/>
    <cellStyle name="Normal 3 7 2 2 11 4" xfId="46917"/>
    <cellStyle name="Normal 3 7 2 2 12" xfId="16779"/>
    <cellStyle name="Normal 3 7 2 2 12 2" xfId="16780"/>
    <cellStyle name="Normal 3 7 2 2 12 2 2" xfId="46922"/>
    <cellStyle name="Normal 3 7 2 2 12 3" xfId="46921"/>
    <cellStyle name="Normal 3 7 2 2 13" xfId="16781"/>
    <cellStyle name="Normal 3 7 2 2 13 2" xfId="46923"/>
    <cellStyle name="Normal 3 7 2 2 14" xfId="16782"/>
    <cellStyle name="Normal 3 7 2 2 14 2" xfId="46924"/>
    <cellStyle name="Normal 3 7 2 2 15" xfId="46912"/>
    <cellStyle name="Normal 3 7 2 2 2" xfId="16783"/>
    <cellStyle name="Normal 3 7 2 2 2 10" xfId="16784"/>
    <cellStyle name="Normal 3 7 2 2 2 10 2" xfId="16785"/>
    <cellStyle name="Normal 3 7 2 2 2 10 2 2" xfId="16786"/>
    <cellStyle name="Normal 3 7 2 2 2 10 2 2 2" xfId="46928"/>
    <cellStyle name="Normal 3 7 2 2 2 10 2 3" xfId="46927"/>
    <cellStyle name="Normal 3 7 2 2 2 10 3" xfId="16787"/>
    <cellStyle name="Normal 3 7 2 2 2 10 3 2" xfId="46929"/>
    <cellStyle name="Normal 3 7 2 2 2 10 4" xfId="46926"/>
    <cellStyle name="Normal 3 7 2 2 2 11" xfId="16788"/>
    <cellStyle name="Normal 3 7 2 2 2 11 2" xfId="16789"/>
    <cellStyle name="Normal 3 7 2 2 2 11 2 2" xfId="46931"/>
    <cellStyle name="Normal 3 7 2 2 2 11 3" xfId="46930"/>
    <cellStyle name="Normal 3 7 2 2 2 12" xfId="16790"/>
    <cellStyle name="Normal 3 7 2 2 2 12 2" xfId="46932"/>
    <cellStyle name="Normal 3 7 2 2 2 13" xfId="16791"/>
    <cellStyle name="Normal 3 7 2 2 2 13 2" xfId="46933"/>
    <cellStyle name="Normal 3 7 2 2 2 14" xfId="46925"/>
    <cellStyle name="Normal 3 7 2 2 2 2" xfId="16792"/>
    <cellStyle name="Normal 3 7 2 2 2 2 10" xfId="16793"/>
    <cellStyle name="Normal 3 7 2 2 2 2 10 2" xfId="16794"/>
    <cellStyle name="Normal 3 7 2 2 2 2 10 2 2" xfId="46936"/>
    <cellStyle name="Normal 3 7 2 2 2 2 10 3" xfId="46935"/>
    <cellStyle name="Normal 3 7 2 2 2 2 11" xfId="16795"/>
    <cellStyle name="Normal 3 7 2 2 2 2 11 2" xfId="46937"/>
    <cellStyle name="Normal 3 7 2 2 2 2 12" xfId="46934"/>
    <cellStyle name="Normal 3 7 2 2 2 2 2" xfId="16796"/>
    <cellStyle name="Normal 3 7 2 2 2 2 2 2" xfId="16797"/>
    <cellStyle name="Normal 3 7 2 2 2 2 2 2 2" xfId="16798"/>
    <cellStyle name="Normal 3 7 2 2 2 2 2 2 2 2" xfId="16799"/>
    <cellStyle name="Normal 3 7 2 2 2 2 2 2 2 2 2" xfId="46941"/>
    <cellStyle name="Normal 3 7 2 2 2 2 2 2 2 3" xfId="46940"/>
    <cellStyle name="Normal 3 7 2 2 2 2 2 2 3" xfId="16800"/>
    <cellStyle name="Normal 3 7 2 2 2 2 2 2 3 2" xfId="46942"/>
    <cellStyle name="Normal 3 7 2 2 2 2 2 2 4" xfId="46939"/>
    <cellStyle name="Normal 3 7 2 2 2 2 2 3" xfId="16801"/>
    <cellStyle name="Normal 3 7 2 2 2 2 2 3 2" xfId="16802"/>
    <cellStyle name="Normal 3 7 2 2 2 2 2 3 2 2" xfId="16803"/>
    <cellStyle name="Normal 3 7 2 2 2 2 2 3 2 2 2" xfId="46945"/>
    <cellStyle name="Normal 3 7 2 2 2 2 2 3 2 3" xfId="46944"/>
    <cellStyle name="Normal 3 7 2 2 2 2 2 3 3" xfId="16804"/>
    <cellStyle name="Normal 3 7 2 2 2 2 2 3 3 2" xfId="46946"/>
    <cellStyle name="Normal 3 7 2 2 2 2 2 3 4" xfId="46943"/>
    <cellStyle name="Normal 3 7 2 2 2 2 2 4" xfId="16805"/>
    <cellStyle name="Normal 3 7 2 2 2 2 2 4 2" xfId="16806"/>
    <cellStyle name="Normal 3 7 2 2 2 2 2 4 2 2" xfId="16807"/>
    <cellStyle name="Normal 3 7 2 2 2 2 2 4 2 2 2" xfId="46949"/>
    <cellStyle name="Normal 3 7 2 2 2 2 2 4 2 3" xfId="46948"/>
    <cellStyle name="Normal 3 7 2 2 2 2 2 4 3" xfId="16808"/>
    <cellStyle name="Normal 3 7 2 2 2 2 2 4 3 2" xfId="46950"/>
    <cellStyle name="Normal 3 7 2 2 2 2 2 4 4" xfId="46947"/>
    <cellStyle name="Normal 3 7 2 2 2 2 2 5" xfId="16809"/>
    <cellStyle name="Normal 3 7 2 2 2 2 2 5 2" xfId="16810"/>
    <cellStyle name="Normal 3 7 2 2 2 2 2 5 2 2" xfId="46952"/>
    <cellStyle name="Normal 3 7 2 2 2 2 2 5 3" xfId="46951"/>
    <cellStyle name="Normal 3 7 2 2 2 2 2 6" xfId="16811"/>
    <cellStyle name="Normal 3 7 2 2 2 2 2 6 2" xfId="46953"/>
    <cellStyle name="Normal 3 7 2 2 2 2 2 7" xfId="46938"/>
    <cellStyle name="Normal 3 7 2 2 2 2 3" xfId="16812"/>
    <cellStyle name="Normal 3 7 2 2 2 2 3 2" xfId="16813"/>
    <cellStyle name="Normal 3 7 2 2 2 2 3 2 2" xfId="16814"/>
    <cellStyle name="Normal 3 7 2 2 2 2 3 2 2 2" xfId="16815"/>
    <cellStyle name="Normal 3 7 2 2 2 2 3 2 2 2 2" xfId="46957"/>
    <cellStyle name="Normal 3 7 2 2 2 2 3 2 2 3" xfId="46956"/>
    <cellStyle name="Normal 3 7 2 2 2 2 3 2 3" xfId="16816"/>
    <cellStyle name="Normal 3 7 2 2 2 2 3 2 3 2" xfId="46958"/>
    <cellStyle name="Normal 3 7 2 2 2 2 3 2 4" xfId="46955"/>
    <cellStyle name="Normal 3 7 2 2 2 2 3 3" xfId="16817"/>
    <cellStyle name="Normal 3 7 2 2 2 2 3 3 2" xfId="16818"/>
    <cellStyle name="Normal 3 7 2 2 2 2 3 3 2 2" xfId="16819"/>
    <cellStyle name="Normal 3 7 2 2 2 2 3 3 2 2 2" xfId="46961"/>
    <cellStyle name="Normal 3 7 2 2 2 2 3 3 2 3" xfId="46960"/>
    <cellStyle name="Normal 3 7 2 2 2 2 3 3 3" xfId="16820"/>
    <cellStyle name="Normal 3 7 2 2 2 2 3 3 3 2" xfId="46962"/>
    <cellStyle name="Normal 3 7 2 2 2 2 3 3 4" xfId="46959"/>
    <cellStyle name="Normal 3 7 2 2 2 2 3 4" xfId="16821"/>
    <cellStyle name="Normal 3 7 2 2 2 2 3 4 2" xfId="16822"/>
    <cellStyle name="Normal 3 7 2 2 2 2 3 4 2 2" xfId="16823"/>
    <cellStyle name="Normal 3 7 2 2 2 2 3 4 2 2 2" xfId="46965"/>
    <cellStyle name="Normal 3 7 2 2 2 2 3 4 2 3" xfId="46964"/>
    <cellStyle name="Normal 3 7 2 2 2 2 3 4 3" xfId="16824"/>
    <cellStyle name="Normal 3 7 2 2 2 2 3 4 3 2" xfId="46966"/>
    <cellStyle name="Normal 3 7 2 2 2 2 3 4 4" xfId="46963"/>
    <cellStyle name="Normal 3 7 2 2 2 2 3 5" xfId="16825"/>
    <cellStyle name="Normal 3 7 2 2 2 2 3 5 2" xfId="16826"/>
    <cellStyle name="Normal 3 7 2 2 2 2 3 5 2 2" xfId="46968"/>
    <cellStyle name="Normal 3 7 2 2 2 2 3 5 3" xfId="46967"/>
    <cellStyle name="Normal 3 7 2 2 2 2 3 6" xfId="16827"/>
    <cellStyle name="Normal 3 7 2 2 2 2 3 6 2" xfId="46969"/>
    <cellStyle name="Normal 3 7 2 2 2 2 3 7" xfId="46954"/>
    <cellStyle name="Normal 3 7 2 2 2 2 4" xfId="16828"/>
    <cellStyle name="Normal 3 7 2 2 2 2 4 2" xfId="16829"/>
    <cellStyle name="Normal 3 7 2 2 2 2 4 2 2" xfId="16830"/>
    <cellStyle name="Normal 3 7 2 2 2 2 4 2 2 2" xfId="16831"/>
    <cellStyle name="Normal 3 7 2 2 2 2 4 2 2 2 2" xfId="46973"/>
    <cellStyle name="Normal 3 7 2 2 2 2 4 2 2 3" xfId="46972"/>
    <cellStyle name="Normal 3 7 2 2 2 2 4 2 3" xfId="16832"/>
    <cellStyle name="Normal 3 7 2 2 2 2 4 2 3 2" xfId="46974"/>
    <cellStyle name="Normal 3 7 2 2 2 2 4 2 4" xfId="46971"/>
    <cellStyle name="Normal 3 7 2 2 2 2 4 3" xfId="16833"/>
    <cellStyle name="Normal 3 7 2 2 2 2 4 3 2" xfId="16834"/>
    <cellStyle name="Normal 3 7 2 2 2 2 4 3 2 2" xfId="16835"/>
    <cellStyle name="Normal 3 7 2 2 2 2 4 3 2 2 2" xfId="46977"/>
    <cellStyle name="Normal 3 7 2 2 2 2 4 3 2 3" xfId="46976"/>
    <cellStyle name="Normal 3 7 2 2 2 2 4 3 3" xfId="16836"/>
    <cellStyle name="Normal 3 7 2 2 2 2 4 3 3 2" xfId="46978"/>
    <cellStyle name="Normal 3 7 2 2 2 2 4 3 4" xfId="46975"/>
    <cellStyle name="Normal 3 7 2 2 2 2 4 4" xfId="16837"/>
    <cellStyle name="Normal 3 7 2 2 2 2 4 4 2" xfId="16838"/>
    <cellStyle name="Normal 3 7 2 2 2 2 4 4 2 2" xfId="46980"/>
    <cellStyle name="Normal 3 7 2 2 2 2 4 4 3" xfId="46979"/>
    <cellStyle name="Normal 3 7 2 2 2 2 4 5" xfId="16839"/>
    <cellStyle name="Normal 3 7 2 2 2 2 4 5 2" xfId="46981"/>
    <cellStyle name="Normal 3 7 2 2 2 2 4 6" xfId="46970"/>
    <cellStyle name="Normal 3 7 2 2 2 2 5" xfId="16840"/>
    <cellStyle name="Normal 3 7 2 2 2 2 5 2" xfId="16841"/>
    <cellStyle name="Normal 3 7 2 2 2 2 5 2 2" xfId="16842"/>
    <cellStyle name="Normal 3 7 2 2 2 2 5 2 2 2" xfId="46984"/>
    <cellStyle name="Normal 3 7 2 2 2 2 5 2 3" xfId="46983"/>
    <cellStyle name="Normal 3 7 2 2 2 2 5 3" xfId="16843"/>
    <cellStyle name="Normal 3 7 2 2 2 2 5 3 2" xfId="46985"/>
    <cellStyle name="Normal 3 7 2 2 2 2 5 4" xfId="46982"/>
    <cellStyle name="Normal 3 7 2 2 2 2 6" xfId="16844"/>
    <cellStyle name="Normal 3 7 2 2 2 2 6 2" xfId="16845"/>
    <cellStyle name="Normal 3 7 2 2 2 2 6 2 2" xfId="16846"/>
    <cellStyle name="Normal 3 7 2 2 2 2 6 2 2 2" xfId="46988"/>
    <cellStyle name="Normal 3 7 2 2 2 2 6 2 3" xfId="46987"/>
    <cellStyle name="Normal 3 7 2 2 2 2 6 3" xfId="16847"/>
    <cellStyle name="Normal 3 7 2 2 2 2 6 3 2" xfId="46989"/>
    <cellStyle name="Normal 3 7 2 2 2 2 6 4" xfId="46986"/>
    <cellStyle name="Normal 3 7 2 2 2 2 7" xfId="16848"/>
    <cellStyle name="Normal 3 7 2 2 2 2 7 2" xfId="16849"/>
    <cellStyle name="Normal 3 7 2 2 2 2 7 2 2" xfId="16850"/>
    <cellStyle name="Normal 3 7 2 2 2 2 7 2 2 2" xfId="46992"/>
    <cellStyle name="Normal 3 7 2 2 2 2 7 2 3" xfId="46991"/>
    <cellStyle name="Normal 3 7 2 2 2 2 7 3" xfId="16851"/>
    <cellStyle name="Normal 3 7 2 2 2 2 7 3 2" xfId="46993"/>
    <cellStyle name="Normal 3 7 2 2 2 2 7 4" xfId="46990"/>
    <cellStyle name="Normal 3 7 2 2 2 2 8" xfId="16852"/>
    <cellStyle name="Normal 3 7 2 2 2 2 8 2" xfId="16853"/>
    <cellStyle name="Normal 3 7 2 2 2 2 8 2 2" xfId="16854"/>
    <cellStyle name="Normal 3 7 2 2 2 2 8 2 2 2" xfId="46996"/>
    <cellStyle name="Normal 3 7 2 2 2 2 8 2 3" xfId="46995"/>
    <cellStyle name="Normal 3 7 2 2 2 2 8 3" xfId="16855"/>
    <cellStyle name="Normal 3 7 2 2 2 2 8 3 2" xfId="46997"/>
    <cellStyle name="Normal 3 7 2 2 2 2 8 4" xfId="46994"/>
    <cellStyle name="Normal 3 7 2 2 2 2 9" xfId="16856"/>
    <cellStyle name="Normal 3 7 2 2 2 2 9 2" xfId="16857"/>
    <cellStyle name="Normal 3 7 2 2 2 2 9 2 2" xfId="16858"/>
    <cellStyle name="Normal 3 7 2 2 2 2 9 2 2 2" xfId="47000"/>
    <cellStyle name="Normal 3 7 2 2 2 2 9 2 3" xfId="46999"/>
    <cellStyle name="Normal 3 7 2 2 2 2 9 3" xfId="16859"/>
    <cellStyle name="Normal 3 7 2 2 2 2 9 3 2" xfId="47001"/>
    <cellStyle name="Normal 3 7 2 2 2 2 9 4" xfId="46998"/>
    <cellStyle name="Normal 3 7 2 2 2 3" xfId="16860"/>
    <cellStyle name="Normal 3 7 2 2 2 3 2" xfId="16861"/>
    <cellStyle name="Normal 3 7 2 2 2 3 2 2" xfId="16862"/>
    <cellStyle name="Normal 3 7 2 2 2 3 2 2 2" xfId="16863"/>
    <cellStyle name="Normal 3 7 2 2 2 3 2 2 2 2" xfId="47005"/>
    <cellStyle name="Normal 3 7 2 2 2 3 2 2 3" xfId="47004"/>
    <cellStyle name="Normal 3 7 2 2 2 3 2 3" xfId="16864"/>
    <cellStyle name="Normal 3 7 2 2 2 3 2 3 2" xfId="47006"/>
    <cellStyle name="Normal 3 7 2 2 2 3 2 4" xfId="47003"/>
    <cellStyle name="Normal 3 7 2 2 2 3 3" xfId="16865"/>
    <cellStyle name="Normal 3 7 2 2 2 3 3 2" xfId="16866"/>
    <cellStyle name="Normal 3 7 2 2 2 3 3 2 2" xfId="16867"/>
    <cellStyle name="Normal 3 7 2 2 2 3 3 2 2 2" xfId="47009"/>
    <cellStyle name="Normal 3 7 2 2 2 3 3 2 3" xfId="47008"/>
    <cellStyle name="Normal 3 7 2 2 2 3 3 3" xfId="16868"/>
    <cellStyle name="Normal 3 7 2 2 2 3 3 3 2" xfId="47010"/>
    <cellStyle name="Normal 3 7 2 2 2 3 3 4" xfId="47007"/>
    <cellStyle name="Normal 3 7 2 2 2 3 4" xfId="16869"/>
    <cellStyle name="Normal 3 7 2 2 2 3 4 2" xfId="16870"/>
    <cellStyle name="Normal 3 7 2 2 2 3 4 2 2" xfId="16871"/>
    <cellStyle name="Normal 3 7 2 2 2 3 4 2 2 2" xfId="47013"/>
    <cellStyle name="Normal 3 7 2 2 2 3 4 2 3" xfId="47012"/>
    <cellStyle name="Normal 3 7 2 2 2 3 4 3" xfId="16872"/>
    <cellStyle name="Normal 3 7 2 2 2 3 4 3 2" xfId="47014"/>
    <cellStyle name="Normal 3 7 2 2 2 3 4 4" xfId="47011"/>
    <cellStyle name="Normal 3 7 2 2 2 3 5" xfId="16873"/>
    <cellStyle name="Normal 3 7 2 2 2 3 5 2" xfId="16874"/>
    <cellStyle name="Normal 3 7 2 2 2 3 5 2 2" xfId="47016"/>
    <cellStyle name="Normal 3 7 2 2 2 3 5 3" xfId="47015"/>
    <cellStyle name="Normal 3 7 2 2 2 3 6" xfId="16875"/>
    <cellStyle name="Normal 3 7 2 2 2 3 6 2" xfId="47017"/>
    <cellStyle name="Normal 3 7 2 2 2 3 7" xfId="47002"/>
    <cellStyle name="Normal 3 7 2 2 2 4" xfId="16876"/>
    <cellStyle name="Normal 3 7 2 2 2 4 2" xfId="16877"/>
    <cellStyle name="Normal 3 7 2 2 2 4 2 2" xfId="16878"/>
    <cellStyle name="Normal 3 7 2 2 2 4 2 2 2" xfId="16879"/>
    <cellStyle name="Normal 3 7 2 2 2 4 2 2 2 2" xfId="47021"/>
    <cellStyle name="Normal 3 7 2 2 2 4 2 2 3" xfId="47020"/>
    <cellStyle name="Normal 3 7 2 2 2 4 2 3" xfId="16880"/>
    <cellStyle name="Normal 3 7 2 2 2 4 2 3 2" xfId="47022"/>
    <cellStyle name="Normal 3 7 2 2 2 4 2 4" xfId="47019"/>
    <cellStyle name="Normal 3 7 2 2 2 4 3" xfId="16881"/>
    <cellStyle name="Normal 3 7 2 2 2 4 3 2" xfId="16882"/>
    <cellStyle name="Normal 3 7 2 2 2 4 3 2 2" xfId="16883"/>
    <cellStyle name="Normal 3 7 2 2 2 4 3 2 2 2" xfId="47025"/>
    <cellStyle name="Normal 3 7 2 2 2 4 3 2 3" xfId="47024"/>
    <cellStyle name="Normal 3 7 2 2 2 4 3 3" xfId="16884"/>
    <cellStyle name="Normal 3 7 2 2 2 4 3 3 2" xfId="47026"/>
    <cellStyle name="Normal 3 7 2 2 2 4 3 4" xfId="47023"/>
    <cellStyle name="Normal 3 7 2 2 2 4 4" xfId="16885"/>
    <cellStyle name="Normal 3 7 2 2 2 4 4 2" xfId="16886"/>
    <cellStyle name="Normal 3 7 2 2 2 4 4 2 2" xfId="16887"/>
    <cellStyle name="Normal 3 7 2 2 2 4 4 2 2 2" xfId="47029"/>
    <cellStyle name="Normal 3 7 2 2 2 4 4 2 3" xfId="47028"/>
    <cellStyle name="Normal 3 7 2 2 2 4 4 3" xfId="16888"/>
    <cellStyle name="Normal 3 7 2 2 2 4 4 3 2" xfId="47030"/>
    <cellStyle name="Normal 3 7 2 2 2 4 4 4" xfId="47027"/>
    <cellStyle name="Normal 3 7 2 2 2 4 5" xfId="16889"/>
    <cellStyle name="Normal 3 7 2 2 2 4 5 2" xfId="16890"/>
    <cellStyle name="Normal 3 7 2 2 2 4 5 2 2" xfId="47032"/>
    <cellStyle name="Normal 3 7 2 2 2 4 5 3" xfId="47031"/>
    <cellStyle name="Normal 3 7 2 2 2 4 6" xfId="16891"/>
    <cellStyle name="Normal 3 7 2 2 2 4 6 2" xfId="47033"/>
    <cellStyle name="Normal 3 7 2 2 2 4 7" xfId="47018"/>
    <cellStyle name="Normal 3 7 2 2 2 5" xfId="16892"/>
    <cellStyle name="Normal 3 7 2 2 2 5 2" xfId="16893"/>
    <cellStyle name="Normal 3 7 2 2 2 5 2 2" xfId="16894"/>
    <cellStyle name="Normal 3 7 2 2 2 5 2 2 2" xfId="16895"/>
    <cellStyle name="Normal 3 7 2 2 2 5 2 2 2 2" xfId="47037"/>
    <cellStyle name="Normal 3 7 2 2 2 5 2 2 3" xfId="47036"/>
    <cellStyle name="Normal 3 7 2 2 2 5 2 3" xfId="16896"/>
    <cellStyle name="Normal 3 7 2 2 2 5 2 3 2" xfId="47038"/>
    <cellStyle name="Normal 3 7 2 2 2 5 2 4" xfId="47035"/>
    <cellStyle name="Normal 3 7 2 2 2 5 3" xfId="16897"/>
    <cellStyle name="Normal 3 7 2 2 2 5 3 2" xfId="16898"/>
    <cellStyle name="Normal 3 7 2 2 2 5 3 2 2" xfId="16899"/>
    <cellStyle name="Normal 3 7 2 2 2 5 3 2 2 2" xfId="47041"/>
    <cellStyle name="Normal 3 7 2 2 2 5 3 2 3" xfId="47040"/>
    <cellStyle name="Normal 3 7 2 2 2 5 3 3" xfId="16900"/>
    <cellStyle name="Normal 3 7 2 2 2 5 3 3 2" xfId="47042"/>
    <cellStyle name="Normal 3 7 2 2 2 5 3 4" xfId="47039"/>
    <cellStyle name="Normal 3 7 2 2 2 5 4" xfId="16901"/>
    <cellStyle name="Normal 3 7 2 2 2 5 4 2" xfId="16902"/>
    <cellStyle name="Normal 3 7 2 2 2 5 4 2 2" xfId="47044"/>
    <cellStyle name="Normal 3 7 2 2 2 5 4 3" xfId="47043"/>
    <cellStyle name="Normal 3 7 2 2 2 5 5" xfId="16903"/>
    <cellStyle name="Normal 3 7 2 2 2 5 5 2" xfId="47045"/>
    <cellStyle name="Normal 3 7 2 2 2 5 6" xfId="47034"/>
    <cellStyle name="Normal 3 7 2 2 2 6" xfId="16904"/>
    <cellStyle name="Normal 3 7 2 2 2 6 2" xfId="16905"/>
    <cellStyle name="Normal 3 7 2 2 2 6 2 2" xfId="16906"/>
    <cellStyle name="Normal 3 7 2 2 2 6 2 2 2" xfId="47048"/>
    <cellStyle name="Normal 3 7 2 2 2 6 2 3" xfId="47047"/>
    <cellStyle name="Normal 3 7 2 2 2 6 3" xfId="16907"/>
    <cellStyle name="Normal 3 7 2 2 2 6 3 2" xfId="47049"/>
    <cellStyle name="Normal 3 7 2 2 2 6 4" xfId="47046"/>
    <cellStyle name="Normal 3 7 2 2 2 7" xfId="16908"/>
    <cellStyle name="Normal 3 7 2 2 2 7 2" xfId="16909"/>
    <cellStyle name="Normal 3 7 2 2 2 7 2 2" xfId="16910"/>
    <cellStyle name="Normal 3 7 2 2 2 7 2 2 2" xfId="47052"/>
    <cellStyle name="Normal 3 7 2 2 2 7 2 3" xfId="47051"/>
    <cellStyle name="Normal 3 7 2 2 2 7 3" xfId="16911"/>
    <cellStyle name="Normal 3 7 2 2 2 7 3 2" xfId="47053"/>
    <cellStyle name="Normal 3 7 2 2 2 7 4" xfId="47050"/>
    <cellStyle name="Normal 3 7 2 2 2 8" xfId="16912"/>
    <cellStyle name="Normal 3 7 2 2 2 8 2" xfId="16913"/>
    <cellStyle name="Normal 3 7 2 2 2 8 2 2" xfId="16914"/>
    <cellStyle name="Normal 3 7 2 2 2 8 2 2 2" xfId="47056"/>
    <cellStyle name="Normal 3 7 2 2 2 8 2 3" xfId="47055"/>
    <cellStyle name="Normal 3 7 2 2 2 8 3" xfId="16915"/>
    <cellStyle name="Normal 3 7 2 2 2 8 3 2" xfId="47057"/>
    <cellStyle name="Normal 3 7 2 2 2 8 4" xfId="47054"/>
    <cellStyle name="Normal 3 7 2 2 2 9" xfId="16916"/>
    <cellStyle name="Normal 3 7 2 2 2 9 2" xfId="16917"/>
    <cellStyle name="Normal 3 7 2 2 2 9 2 2" xfId="16918"/>
    <cellStyle name="Normal 3 7 2 2 2 9 2 2 2" xfId="47060"/>
    <cellStyle name="Normal 3 7 2 2 2 9 2 3" xfId="47059"/>
    <cellStyle name="Normal 3 7 2 2 2 9 3" xfId="16919"/>
    <cellStyle name="Normal 3 7 2 2 2 9 3 2" xfId="47061"/>
    <cellStyle name="Normal 3 7 2 2 2 9 4" xfId="47058"/>
    <cellStyle name="Normal 3 7 2 2 3" xfId="16920"/>
    <cellStyle name="Normal 3 7 2 2 3 10" xfId="16921"/>
    <cellStyle name="Normal 3 7 2 2 3 10 2" xfId="16922"/>
    <cellStyle name="Normal 3 7 2 2 3 10 2 2" xfId="47064"/>
    <cellStyle name="Normal 3 7 2 2 3 10 3" xfId="47063"/>
    <cellStyle name="Normal 3 7 2 2 3 11" xfId="16923"/>
    <cellStyle name="Normal 3 7 2 2 3 11 2" xfId="47065"/>
    <cellStyle name="Normal 3 7 2 2 3 12" xfId="47062"/>
    <cellStyle name="Normal 3 7 2 2 3 2" xfId="16924"/>
    <cellStyle name="Normal 3 7 2 2 3 2 2" xfId="16925"/>
    <cellStyle name="Normal 3 7 2 2 3 2 2 2" xfId="16926"/>
    <cellStyle name="Normal 3 7 2 2 3 2 2 2 2" xfId="16927"/>
    <cellStyle name="Normal 3 7 2 2 3 2 2 2 2 2" xfId="47069"/>
    <cellStyle name="Normal 3 7 2 2 3 2 2 2 3" xfId="47068"/>
    <cellStyle name="Normal 3 7 2 2 3 2 2 3" xfId="16928"/>
    <cellStyle name="Normal 3 7 2 2 3 2 2 3 2" xfId="47070"/>
    <cellStyle name="Normal 3 7 2 2 3 2 2 4" xfId="47067"/>
    <cellStyle name="Normal 3 7 2 2 3 2 3" xfId="16929"/>
    <cellStyle name="Normal 3 7 2 2 3 2 3 2" xfId="16930"/>
    <cellStyle name="Normal 3 7 2 2 3 2 3 2 2" xfId="16931"/>
    <cellStyle name="Normal 3 7 2 2 3 2 3 2 2 2" xfId="47073"/>
    <cellStyle name="Normal 3 7 2 2 3 2 3 2 3" xfId="47072"/>
    <cellStyle name="Normal 3 7 2 2 3 2 3 3" xfId="16932"/>
    <cellStyle name="Normal 3 7 2 2 3 2 3 3 2" xfId="47074"/>
    <cellStyle name="Normal 3 7 2 2 3 2 3 4" xfId="47071"/>
    <cellStyle name="Normal 3 7 2 2 3 2 4" xfId="16933"/>
    <cellStyle name="Normal 3 7 2 2 3 2 4 2" xfId="16934"/>
    <cellStyle name="Normal 3 7 2 2 3 2 4 2 2" xfId="16935"/>
    <cellStyle name="Normal 3 7 2 2 3 2 4 2 2 2" xfId="47077"/>
    <cellStyle name="Normal 3 7 2 2 3 2 4 2 3" xfId="47076"/>
    <cellStyle name="Normal 3 7 2 2 3 2 4 3" xfId="16936"/>
    <cellStyle name="Normal 3 7 2 2 3 2 4 3 2" xfId="47078"/>
    <cellStyle name="Normal 3 7 2 2 3 2 4 4" xfId="47075"/>
    <cellStyle name="Normal 3 7 2 2 3 2 5" xfId="16937"/>
    <cellStyle name="Normal 3 7 2 2 3 2 5 2" xfId="16938"/>
    <cellStyle name="Normal 3 7 2 2 3 2 5 2 2" xfId="47080"/>
    <cellStyle name="Normal 3 7 2 2 3 2 5 3" xfId="47079"/>
    <cellStyle name="Normal 3 7 2 2 3 2 6" xfId="16939"/>
    <cellStyle name="Normal 3 7 2 2 3 2 6 2" xfId="47081"/>
    <cellStyle name="Normal 3 7 2 2 3 2 7" xfId="47066"/>
    <cellStyle name="Normal 3 7 2 2 3 3" xfId="16940"/>
    <cellStyle name="Normal 3 7 2 2 3 3 2" xfId="16941"/>
    <cellStyle name="Normal 3 7 2 2 3 3 2 2" xfId="16942"/>
    <cellStyle name="Normal 3 7 2 2 3 3 2 2 2" xfId="16943"/>
    <cellStyle name="Normal 3 7 2 2 3 3 2 2 2 2" xfId="47085"/>
    <cellStyle name="Normal 3 7 2 2 3 3 2 2 3" xfId="47084"/>
    <cellStyle name="Normal 3 7 2 2 3 3 2 3" xfId="16944"/>
    <cellStyle name="Normal 3 7 2 2 3 3 2 3 2" xfId="47086"/>
    <cellStyle name="Normal 3 7 2 2 3 3 2 4" xfId="47083"/>
    <cellStyle name="Normal 3 7 2 2 3 3 3" xfId="16945"/>
    <cellStyle name="Normal 3 7 2 2 3 3 3 2" xfId="16946"/>
    <cellStyle name="Normal 3 7 2 2 3 3 3 2 2" xfId="16947"/>
    <cellStyle name="Normal 3 7 2 2 3 3 3 2 2 2" xfId="47089"/>
    <cellStyle name="Normal 3 7 2 2 3 3 3 2 3" xfId="47088"/>
    <cellStyle name="Normal 3 7 2 2 3 3 3 3" xfId="16948"/>
    <cellStyle name="Normal 3 7 2 2 3 3 3 3 2" xfId="47090"/>
    <cellStyle name="Normal 3 7 2 2 3 3 3 4" xfId="47087"/>
    <cellStyle name="Normal 3 7 2 2 3 3 4" xfId="16949"/>
    <cellStyle name="Normal 3 7 2 2 3 3 4 2" xfId="16950"/>
    <cellStyle name="Normal 3 7 2 2 3 3 4 2 2" xfId="16951"/>
    <cellStyle name="Normal 3 7 2 2 3 3 4 2 2 2" xfId="47093"/>
    <cellStyle name="Normal 3 7 2 2 3 3 4 2 3" xfId="47092"/>
    <cellStyle name="Normal 3 7 2 2 3 3 4 3" xfId="16952"/>
    <cellStyle name="Normal 3 7 2 2 3 3 4 3 2" xfId="47094"/>
    <cellStyle name="Normal 3 7 2 2 3 3 4 4" xfId="47091"/>
    <cellStyle name="Normal 3 7 2 2 3 3 5" xfId="16953"/>
    <cellStyle name="Normal 3 7 2 2 3 3 5 2" xfId="16954"/>
    <cellStyle name="Normal 3 7 2 2 3 3 5 2 2" xfId="47096"/>
    <cellStyle name="Normal 3 7 2 2 3 3 5 3" xfId="47095"/>
    <cellStyle name="Normal 3 7 2 2 3 3 6" xfId="16955"/>
    <cellStyle name="Normal 3 7 2 2 3 3 6 2" xfId="47097"/>
    <cellStyle name="Normal 3 7 2 2 3 3 7" xfId="47082"/>
    <cellStyle name="Normal 3 7 2 2 3 4" xfId="16956"/>
    <cellStyle name="Normal 3 7 2 2 3 4 2" xfId="16957"/>
    <cellStyle name="Normal 3 7 2 2 3 4 2 2" xfId="16958"/>
    <cellStyle name="Normal 3 7 2 2 3 4 2 2 2" xfId="16959"/>
    <cellStyle name="Normal 3 7 2 2 3 4 2 2 2 2" xfId="47101"/>
    <cellStyle name="Normal 3 7 2 2 3 4 2 2 3" xfId="47100"/>
    <cellStyle name="Normal 3 7 2 2 3 4 2 3" xfId="16960"/>
    <cellStyle name="Normal 3 7 2 2 3 4 2 3 2" xfId="47102"/>
    <cellStyle name="Normal 3 7 2 2 3 4 2 4" xfId="47099"/>
    <cellStyle name="Normal 3 7 2 2 3 4 3" xfId="16961"/>
    <cellStyle name="Normal 3 7 2 2 3 4 3 2" xfId="16962"/>
    <cellStyle name="Normal 3 7 2 2 3 4 3 2 2" xfId="16963"/>
    <cellStyle name="Normal 3 7 2 2 3 4 3 2 2 2" xfId="47105"/>
    <cellStyle name="Normal 3 7 2 2 3 4 3 2 3" xfId="47104"/>
    <cellStyle name="Normal 3 7 2 2 3 4 3 3" xfId="16964"/>
    <cellStyle name="Normal 3 7 2 2 3 4 3 3 2" xfId="47106"/>
    <cellStyle name="Normal 3 7 2 2 3 4 3 4" xfId="47103"/>
    <cellStyle name="Normal 3 7 2 2 3 4 4" xfId="16965"/>
    <cellStyle name="Normal 3 7 2 2 3 4 4 2" xfId="16966"/>
    <cellStyle name="Normal 3 7 2 2 3 4 4 2 2" xfId="47108"/>
    <cellStyle name="Normal 3 7 2 2 3 4 4 3" xfId="47107"/>
    <cellStyle name="Normal 3 7 2 2 3 4 5" xfId="16967"/>
    <cellStyle name="Normal 3 7 2 2 3 4 5 2" xfId="47109"/>
    <cellStyle name="Normal 3 7 2 2 3 4 6" xfId="47098"/>
    <cellStyle name="Normal 3 7 2 2 3 5" xfId="16968"/>
    <cellStyle name="Normal 3 7 2 2 3 5 2" xfId="16969"/>
    <cellStyle name="Normal 3 7 2 2 3 5 2 2" xfId="16970"/>
    <cellStyle name="Normal 3 7 2 2 3 5 2 2 2" xfId="47112"/>
    <cellStyle name="Normal 3 7 2 2 3 5 2 3" xfId="47111"/>
    <cellStyle name="Normal 3 7 2 2 3 5 3" xfId="16971"/>
    <cellStyle name="Normal 3 7 2 2 3 5 3 2" xfId="47113"/>
    <cellStyle name="Normal 3 7 2 2 3 5 4" xfId="47110"/>
    <cellStyle name="Normal 3 7 2 2 3 6" xfId="16972"/>
    <cellStyle name="Normal 3 7 2 2 3 6 2" xfId="16973"/>
    <cellStyle name="Normal 3 7 2 2 3 6 2 2" xfId="16974"/>
    <cellStyle name="Normal 3 7 2 2 3 6 2 2 2" xfId="47116"/>
    <cellStyle name="Normal 3 7 2 2 3 6 2 3" xfId="47115"/>
    <cellStyle name="Normal 3 7 2 2 3 6 3" xfId="16975"/>
    <cellStyle name="Normal 3 7 2 2 3 6 3 2" xfId="47117"/>
    <cellStyle name="Normal 3 7 2 2 3 6 4" xfId="47114"/>
    <cellStyle name="Normal 3 7 2 2 3 7" xfId="16976"/>
    <cellStyle name="Normal 3 7 2 2 3 7 2" xfId="16977"/>
    <cellStyle name="Normal 3 7 2 2 3 7 2 2" xfId="16978"/>
    <cellStyle name="Normal 3 7 2 2 3 7 2 2 2" xfId="47120"/>
    <cellStyle name="Normal 3 7 2 2 3 7 2 3" xfId="47119"/>
    <cellStyle name="Normal 3 7 2 2 3 7 3" xfId="16979"/>
    <cellStyle name="Normal 3 7 2 2 3 7 3 2" xfId="47121"/>
    <cellStyle name="Normal 3 7 2 2 3 7 4" xfId="47118"/>
    <cellStyle name="Normal 3 7 2 2 3 8" xfId="16980"/>
    <cellStyle name="Normal 3 7 2 2 3 8 2" xfId="16981"/>
    <cellStyle name="Normal 3 7 2 2 3 8 2 2" xfId="16982"/>
    <cellStyle name="Normal 3 7 2 2 3 8 2 2 2" xfId="47124"/>
    <cellStyle name="Normal 3 7 2 2 3 8 2 3" xfId="47123"/>
    <cellStyle name="Normal 3 7 2 2 3 8 3" xfId="16983"/>
    <cellStyle name="Normal 3 7 2 2 3 8 3 2" xfId="47125"/>
    <cellStyle name="Normal 3 7 2 2 3 8 4" xfId="47122"/>
    <cellStyle name="Normal 3 7 2 2 3 9" xfId="16984"/>
    <cellStyle name="Normal 3 7 2 2 3 9 2" xfId="16985"/>
    <cellStyle name="Normal 3 7 2 2 3 9 2 2" xfId="16986"/>
    <cellStyle name="Normal 3 7 2 2 3 9 2 2 2" xfId="47128"/>
    <cellStyle name="Normal 3 7 2 2 3 9 2 3" xfId="47127"/>
    <cellStyle name="Normal 3 7 2 2 3 9 3" xfId="16987"/>
    <cellStyle name="Normal 3 7 2 2 3 9 3 2" xfId="47129"/>
    <cellStyle name="Normal 3 7 2 2 3 9 4" xfId="47126"/>
    <cellStyle name="Normal 3 7 2 2 4" xfId="16988"/>
    <cellStyle name="Normal 3 7 2 2 4 2" xfId="16989"/>
    <cellStyle name="Normal 3 7 2 2 4 2 2" xfId="16990"/>
    <cellStyle name="Normal 3 7 2 2 4 2 2 2" xfId="16991"/>
    <cellStyle name="Normal 3 7 2 2 4 2 2 2 2" xfId="47133"/>
    <cellStyle name="Normal 3 7 2 2 4 2 2 3" xfId="47132"/>
    <cellStyle name="Normal 3 7 2 2 4 2 3" xfId="16992"/>
    <cellStyle name="Normal 3 7 2 2 4 2 3 2" xfId="47134"/>
    <cellStyle name="Normal 3 7 2 2 4 2 4" xfId="47131"/>
    <cellStyle name="Normal 3 7 2 2 4 3" xfId="16993"/>
    <cellStyle name="Normal 3 7 2 2 4 3 2" xfId="16994"/>
    <cellStyle name="Normal 3 7 2 2 4 3 2 2" xfId="16995"/>
    <cellStyle name="Normal 3 7 2 2 4 3 2 2 2" xfId="47137"/>
    <cellStyle name="Normal 3 7 2 2 4 3 2 3" xfId="47136"/>
    <cellStyle name="Normal 3 7 2 2 4 3 3" xfId="16996"/>
    <cellStyle name="Normal 3 7 2 2 4 3 3 2" xfId="47138"/>
    <cellStyle name="Normal 3 7 2 2 4 3 4" xfId="47135"/>
    <cellStyle name="Normal 3 7 2 2 4 4" xfId="16997"/>
    <cellStyle name="Normal 3 7 2 2 4 4 2" xfId="16998"/>
    <cellStyle name="Normal 3 7 2 2 4 4 2 2" xfId="16999"/>
    <cellStyle name="Normal 3 7 2 2 4 4 2 2 2" xfId="47141"/>
    <cellStyle name="Normal 3 7 2 2 4 4 2 3" xfId="47140"/>
    <cellStyle name="Normal 3 7 2 2 4 4 3" xfId="17000"/>
    <cellStyle name="Normal 3 7 2 2 4 4 3 2" xfId="47142"/>
    <cellStyle name="Normal 3 7 2 2 4 4 4" xfId="47139"/>
    <cellStyle name="Normal 3 7 2 2 4 5" xfId="17001"/>
    <cellStyle name="Normal 3 7 2 2 4 5 2" xfId="17002"/>
    <cellStyle name="Normal 3 7 2 2 4 5 2 2" xfId="47144"/>
    <cellStyle name="Normal 3 7 2 2 4 5 3" xfId="47143"/>
    <cellStyle name="Normal 3 7 2 2 4 6" xfId="17003"/>
    <cellStyle name="Normal 3 7 2 2 4 6 2" xfId="47145"/>
    <cellStyle name="Normal 3 7 2 2 4 7" xfId="47130"/>
    <cellStyle name="Normal 3 7 2 2 5" xfId="17004"/>
    <cellStyle name="Normal 3 7 2 2 5 2" xfId="17005"/>
    <cellStyle name="Normal 3 7 2 2 5 2 2" xfId="17006"/>
    <cellStyle name="Normal 3 7 2 2 5 2 2 2" xfId="17007"/>
    <cellStyle name="Normal 3 7 2 2 5 2 2 2 2" xfId="47149"/>
    <cellStyle name="Normal 3 7 2 2 5 2 2 3" xfId="47148"/>
    <cellStyle name="Normal 3 7 2 2 5 2 3" xfId="17008"/>
    <cellStyle name="Normal 3 7 2 2 5 2 3 2" xfId="47150"/>
    <cellStyle name="Normal 3 7 2 2 5 2 4" xfId="47147"/>
    <cellStyle name="Normal 3 7 2 2 5 3" xfId="17009"/>
    <cellStyle name="Normal 3 7 2 2 5 3 2" xfId="17010"/>
    <cellStyle name="Normal 3 7 2 2 5 3 2 2" xfId="17011"/>
    <cellStyle name="Normal 3 7 2 2 5 3 2 2 2" xfId="47153"/>
    <cellStyle name="Normal 3 7 2 2 5 3 2 3" xfId="47152"/>
    <cellStyle name="Normal 3 7 2 2 5 3 3" xfId="17012"/>
    <cellStyle name="Normal 3 7 2 2 5 3 3 2" xfId="47154"/>
    <cellStyle name="Normal 3 7 2 2 5 3 4" xfId="47151"/>
    <cellStyle name="Normal 3 7 2 2 5 4" xfId="17013"/>
    <cellStyle name="Normal 3 7 2 2 5 4 2" xfId="17014"/>
    <cellStyle name="Normal 3 7 2 2 5 4 2 2" xfId="17015"/>
    <cellStyle name="Normal 3 7 2 2 5 4 2 2 2" xfId="47157"/>
    <cellStyle name="Normal 3 7 2 2 5 4 2 3" xfId="47156"/>
    <cellStyle name="Normal 3 7 2 2 5 4 3" xfId="17016"/>
    <cellStyle name="Normal 3 7 2 2 5 4 3 2" xfId="47158"/>
    <cellStyle name="Normal 3 7 2 2 5 4 4" xfId="47155"/>
    <cellStyle name="Normal 3 7 2 2 5 5" xfId="17017"/>
    <cellStyle name="Normal 3 7 2 2 5 5 2" xfId="17018"/>
    <cellStyle name="Normal 3 7 2 2 5 5 2 2" xfId="47160"/>
    <cellStyle name="Normal 3 7 2 2 5 5 3" xfId="47159"/>
    <cellStyle name="Normal 3 7 2 2 5 6" xfId="17019"/>
    <cellStyle name="Normal 3 7 2 2 5 6 2" xfId="47161"/>
    <cellStyle name="Normal 3 7 2 2 5 7" xfId="47146"/>
    <cellStyle name="Normal 3 7 2 2 6" xfId="17020"/>
    <cellStyle name="Normal 3 7 2 2 6 2" xfId="17021"/>
    <cellStyle name="Normal 3 7 2 2 6 2 2" xfId="17022"/>
    <cellStyle name="Normal 3 7 2 2 6 2 2 2" xfId="17023"/>
    <cellStyle name="Normal 3 7 2 2 6 2 2 2 2" xfId="47165"/>
    <cellStyle name="Normal 3 7 2 2 6 2 2 3" xfId="47164"/>
    <cellStyle name="Normal 3 7 2 2 6 2 3" xfId="17024"/>
    <cellStyle name="Normal 3 7 2 2 6 2 3 2" xfId="47166"/>
    <cellStyle name="Normal 3 7 2 2 6 2 4" xfId="47163"/>
    <cellStyle name="Normal 3 7 2 2 6 3" xfId="17025"/>
    <cellStyle name="Normal 3 7 2 2 6 3 2" xfId="17026"/>
    <cellStyle name="Normal 3 7 2 2 6 3 2 2" xfId="17027"/>
    <cellStyle name="Normal 3 7 2 2 6 3 2 2 2" xfId="47169"/>
    <cellStyle name="Normal 3 7 2 2 6 3 2 3" xfId="47168"/>
    <cellStyle name="Normal 3 7 2 2 6 3 3" xfId="17028"/>
    <cellStyle name="Normal 3 7 2 2 6 3 3 2" xfId="47170"/>
    <cellStyle name="Normal 3 7 2 2 6 3 4" xfId="47167"/>
    <cellStyle name="Normal 3 7 2 2 6 4" xfId="17029"/>
    <cellStyle name="Normal 3 7 2 2 6 4 2" xfId="17030"/>
    <cellStyle name="Normal 3 7 2 2 6 4 2 2" xfId="47172"/>
    <cellStyle name="Normal 3 7 2 2 6 4 3" xfId="47171"/>
    <cellStyle name="Normal 3 7 2 2 6 5" xfId="17031"/>
    <cellStyle name="Normal 3 7 2 2 6 5 2" xfId="47173"/>
    <cellStyle name="Normal 3 7 2 2 6 6" xfId="47162"/>
    <cellStyle name="Normal 3 7 2 2 7" xfId="17032"/>
    <cellStyle name="Normal 3 7 2 2 7 2" xfId="17033"/>
    <cellStyle name="Normal 3 7 2 2 7 2 2" xfId="17034"/>
    <cellStyle name="Normal 3 7 2 2 7 2 2 2" xfId="47176"/>
    <cellStyle name="Normal 3 7 2 2 7 2 3" xfId="47175"/>
    <cellStyle name="Normal 3 7 2 2 7 3" xfId="17035"/>
    <cellStyle name="Normal 3 7 2 2 7 3 2" xfId="47177"/>
    <cellStyle name="Normal 3 7 2 2 7 4" xfId="47174"/>
    <cellStyle name="Normal 3 7 2 2 8" xfId="17036"/>
    <cellStyle name="Normal 3 7 2 2 8 2" xfId="17037"/>
    <cellStyle name="Normal 3 7 2 2 8 2 2" xfId="17038"/>
    <cellStyle name="Normal 3 7 2 2 8 2 2 2" xfId="47180"/>
    <cellStyle name="Normal 3 7 2 2 8 2 3" xfId="47179"/>
    <cellStyle name="Normal 3 7 2 2 8 3" xfId="17039"/>
    <cellStyle name="Normal 3 7 2 2 8 3 2" xfId="47181"/>
    <cellStyle name="Normal 3 7 2 2 8 4" xfId="47178"/>
    <cellStyle name="Normal 3 7 2 2 9" xfId="17040"/>
    <cellStyle name="Normal 3 7 2 2 9 2" xfId="17041"/>
    <cellStyle name="Normal 3 7 2 2 9 2 2" xfId="17042"/>
    <cellStyle name="Normal 3 7 2 2 9 2 2 2" xfId="47184"/>
    <cellStyle name="Normal 3 7 2 2 9 2 3" xfId="47183"/>
    <cellStyle name="Normal 3 7 2 2 9 3" xfId="17043"/>
    <cellStyle name="Normal 3 7 2 2 9 3 2" xfId="47185"/>
    <cellStyle name="Normal 3 7 2 2 9 4" xfId="47182"/>
    <cellStyle name="Normal 3 7 2 3" xfId="17044"/>
    <cellStyle name="Normal 3 7 2 3 10" xfId="17045"/>
    <cellStyle name="Normal 3 7 2 3 10 2" xfId="17046"/>
    <cellStyle name="Normal 3 7 2 3 10 2 2" xfId="17047"/>
    <cellStyle name="Normal 3 7 2 3 10 2 2 2" xfId="47189"/>
    <cellStyle name="Normal 3 7 2 3 10 2 3" xfId="47188"/>
    <cellStyle name="Normal 3 7 2 3 10 3" xfId="17048"/>
    <cellStyle name="Normal 3 7 2 3 10 3 2" xfId="47190"/>
    <cellStyle name="Normal 3 7 2 3 10 4" xfId="47187"/>
    <cellStyle name="Normal 3 7 2 3 11" xfId="17049"/>
    <cellStyle name="Normal 3 7 2 3 11 2" xfId="17050"/>
    <cellStyle name="Normal 3 7 2 3 11 2 2" xfId="47192"/>
    <cellStyle name="Normal 3 7 2 3 11 3" xfId="47191"/>
    <cellStyle name="Normal 3 7 2 3 12" xfId="17051"/>
    <cellStyle name="Normal 3 7 2 3 12 2" xfId="47193"/>
    <cellStyle name="Normal 3 7 2 3 13" xfId="17052"/>
    <cellStyle name="Normal 3 7 2 3 13 2" xfId="47194"/>
    <cellStyle name="Normal 3 7 2 3 14" xfId="47186"/>
    <cellStyle name="Normal 3 7 2 3 2" xfId="17053"/>
    <cellStyle name="Normal 3 7 2 3 2 10" xfId="17054"/>
    <cellStyle name="Normal 3 7 2 3 2 10 2" xfId="17055"/>
    <cellStyle name="Normal 3 7 2 3 2 10 2 2" xfId="47197"/>
    <cellStyle name="Normal 3 7 2 3 2 10 3" xfId="47196"/>
    <cellStyle name="Normal 3 7 2 3 2 11" xfId="17056"/>
    <cellStyle name="Normal 3 7 2 3 2 11 2" xfId="47198"/>
    <cellStyle name="Normal 3 7 2 3 2 12" xfId="47195"/>
    <cellStyle name="Normal 3 7 2 3 2 2" xfId="17057"/>
    <cellStyle name="Normal 3 7 2 3 2 2 2" xfId="17058"/>
    <cellStyle name="Normal 3 7 2 3 2 2 2 2" xfId="17059"/>
    <cellStyle name="Normal 3 7 2 3 2 2 2 2 2" xfId="17060"/>
    <cellStyle name="Normal 3 7 2 3 2 2 2 2 2 2" xfId="47202"/>
    <cellStyle name="Normal 3 7 2 3 2 2 2 2 3" xfId="47201"/>
    <cellStyle name="Normal 3 7 2 3 2 2 2 3" xfId="17061"/>
    <cellStyle name="Normal 3 7 2 3 2 2 2 3 2" xfId="47203"/>
    <cellStyle name="Normal 3 7 2 3 2 2 2 4" xfId="47200"/>
    <cellStyle name="Normal 3 7 2 3 2 2 3" xfId="17062"/>
    <cellStyle name="Normal 3 7 2 3 2 2 3 2" xfId="17063"/>
    <cellStyle name="Normal 3 7 2 3 2 2 3 2 2" xfId="17064"/>
    <cellStyle name="Normal 3 7 2 3 2 2 3 2 2 2" xfId="47206"/>
    <cellStyle name="Normal 3 7 2 3 2 2 3 2 3" xfId="47205"/>
    <cellStyle name="Normal 3 7 2 3 2 2 3 3" xfId="17065"/>
    <cellStyle name="Normal 3 7 2 3 2 2 3 3 2" xfId="47207"/>
    <cellStyle name="Normal 3 7 2 3 2 2 3 4" xfId="47204"/>
    <cellStyle name="Normal 3 7 2 3 2 2 4" xfId="17066"/>
    <cellStyle name="Normal 3 7 2 3 2 2 4 2" xfId="17067"/>
    <cellStyle name="Normal 3 7 2 3 2 2 4 2 2" xfId="17068"/>
    <cellStyle name="Normal 3 7 2 3 2 2 4 2 2 2" xfId="47210"/>
    <cellStyle name="Normal 3 7 2 3 2 2 4 2 3" xfId="47209"/>
    <cellStyle name="Normal 3 7 2 3 2 2 4 3" xfId="17069"/>
    <cellStyle name="Normal 3 7 2 3 2 2 4 3 2" xfId="47211"/>
    <cellStyle name="Normal 3 7 2 3 2 2 4 4" xfId="47208"/>
    <cellStyle name="Normal 3 7 2 3 2 2 5" xfId="17070"/>
    <cellStyle name="Normal 3 7 2 3 2 2 5 2" xfId="17071"/>
    <cellStyle name="Normal 3 7 2 3 2 2 5 2 2" xfId="47213"/>
    <cellStyle name="Normal 3 7 2 3 2 2 5 3" xfId="47212"/>
    <cellStyle name="Normal 3 7 2 3 2 2 6" xfId="17072"/>
    <cellStyle name="Normal 3 7 2 3 2 2 6 2" xfId="47214"/>
    <cellStyle name="Normal 3 7 2 3 2 2 7" xfId="47199"/>
    <cellStyle name="Normal 3 7 2 3 2 3" xfId="17073"/>
    <cellStyle name="Normal 3 7 2 3 2 3 2" xfId="17074"/>
    <cellStyle name="Normal 3 7 2 3 2 3 2 2" xfId="17075"/>
    <cellStyle name="Normal 3 7 2 3 2 3 2 2 2" xfId="17076"/>
    <cellStyle name="Normal 3 7 2 3 2 3 2 2 2 2" xfId="47218"/>
    <cellStyle name="Normal 3 7 2 3 2 3 2 2 3" xfId="47217"/>
    <cellStyle name="Normal 3 7 2 3 2 3 2 3" xfId="17077"/>
    <cellStyle name="Normal 3 7 2 3 2 3 2 3 2" xfId="47219"/>
    <cellStyle name="Normal 3 7 2 3 2 3 2 4" xfId="47216"/>
    <cellStyle name="Normal 3 7 2 3 2 3 3" xfId="17078"/>
    <cellStyle name="Normal 3 7 2 3 2 3 3 2" xfId="17079"/>
    <cellStyle name="Normal 3 7 2 3 2 3 3 2 2" xfId="17080"/>
    <cellStyle name="Normal 3 7 2 3 2 3 3 2 2 2" xfId="47222"/>
    <cellStyle name="Normal 3 7 2 3 2 3 3 2 3" xfId="47221"/>
    <cellStyle name="Normal 3 7 2 3 2 3 3 3" xfId="17081"/>
    <cellStyle name="Normal 3 7 2 3 2 3 3 3 2" xfId="47223"/>
    <cellStyle name="Normal 3 7 2 3 2 3 3 4" xfId="47220"/>
    <cellStyle name="Normal 3 7 2 3 2 3 4" xfId="17082"/>
    <cellStyle name="Normal 3 7 2 3 2 3 4 2" xfId="17083"/>
    <cellStyle name="Normal 3 7 2 3 2 3 4 2 2" xfId="17084"/>
    <cellStyle name="Normal 3 7 2 3 2 3 4 2 2 2" xfId="47226"/>
    <cellStyle name="Normal 3 7 2 3 2 3 4 2 3" xfId="47225"/>
    <cellStyle name="Normal 3 7 2 3 2 3 4 3" xfId="17085"/>
    <cellStyle name="Normal 3 7 2 3 2 3 4 3 2" xfId="47227"/>
    <cellStyle name="Normal 3 7 2 3 2 3 4 4" xfId="47224"/>
    <cellStyle name="Normal 3 7 2 3 2 3 5" xfId="17086"/>
    <cellStyle name="Normal 3 7 2 3 2 3 5 2" xfId="17087"/>
    <cellStyle name="Normal 3 7 2 3 2 3 5 2 2" xfId="47229"/>
    <cellStyle name="Normal 3 7 2 3 2 3 5 3" xfId="47228"/>
    <cellStyle name="Normal 3 7 2 3 2 3 6" xfId="17088"/>
    <cellStyle name="Normal 3 7 2 3 2 3 6 2" xfId="47230"/>
    <cellStyle name="Normal 3 7 2 3 2 3 7" xfId="47215"/>
    <cellStyle name="Normal 3 7 2 3 2 4" xfId="17089"/>
    <cellStyle name="Normal 3 7 2 3 2 4 2" xfId="17090"/>
    <cellStyle name="Normal 3 7 2 3 2 4 2 2" xfId="17091"/>
    <cellStyle name="Normal 3 7 2 3 2 4 2 2 2" xfId="17092"/>
    <cellStyle name="Normal 3 7 2 3 2 4 2 2 2 2" xfId="47234"/>
    <cellStyle name="Normal 3 7 2 3 2 4 2 2 3" xfId="47233"/>
    <cellStyle name="Normal 3 7 2 3 2 4 2 3" xfId="17093"/>
    <cellStyle name="Normal 3 7 2 3 2 4 2 3 2" xfId="47235"/>
    <cellStyle name="Normal 3 7 2 3 2 4 2 4" xfId="47232"/>
    <cellStyle name="Normal 3 7 2 3 2 4 3" xfId="17094"/>
    <cellStyle name="Normal 3 7 2 3 2 4 3 2" xfId="17095"/>
    <cellStyle name="Normal 3 7 2 3 2 4 3 2 2" xfId="17096"/>
    <cellStyle name="Normal 3 7 2 3 2 4 3 2 2 2" xfId="47238"/>
    <cellStyle name="Normal 3 7 2 3 2 4 3 2 3" xfId="47237"/>
    <cellStyle name="Normal 3 7 2 3 2 4 3 3" xfId="17097"/>
    <cellStyle name="Normal 3 7 2 3 2 4 3 3 2" xfId="47239"/>
    <cellStyle name="Normal 3 7 2 3 2 4 3 4" xfId="47236"/>
    <cellStyle name="Normal 3 7 2 3 2 4 4" xfId="17098"/>
    <cellStyle name="Normal 3 7 2 3 2 4 4 2" xfId="17099"/>
    <cellStyle name="Normal 3 7 2 3 2 4 4 2 2" xfId="47241"/>
    <cellStyle name="Normal 3 7 2 3 2 4 4 3" xfId="47240"/>
    <cellStyle name="Normal 3 7 2 3 2 4 5" xfId="17100"/>
    <cellStyle name="Normal 3 7 2 3 2 4 5 2" xfId="47242"/>
    <cellStyle name="Normal 3 7 2 3 2 4 6" xfId="47231"/>
    <cellStyle name="Normal 3 7 2 3 2 5" xfId="17101"/>
    <cellStyle name="Normal 3 7 2 3 2 5 2" xfId="17102"/>
    <cellStyle name="Normal 3 7 2 3 2 5 2 2" xfId="17103"/>
    <cellStyle name="Normal 3 7 2 3 2 5 2 2 2" xfId="47245"/>
    <cellStyle name="Normal 3 7 2 3 2 5 2 3" xfId="47244"/>
    <cellStyle name="Normal 3 7 2 3 2 5 3" xfId="17104"/>
    <cellStyle name="Normal 3 7 2 3 2 5 3 2" xfId="47246"/>
    <cellStyle name="Normal 3 7 2 3 2 5 4" xfId="47243"/>
    <cellStyle name="Normal 3 7 2 3 2 6" xfId="17105"/>
    <cellStyle name="Normal 3 7 2 3 2 6 2" xfId="17106"/>
    <cellStyle name="Normal 3 7 2 3 2 6 2 2" xfId="17107"/>
    <cellStyle name="Normal 3 7 2 3 2 6 2 2 2" xfId="47249"/>
    <cellStyle name="Normal 3 7 2 3 2 6 2 3" xfId="47248"/>
    <cellStyle name="Normal 3 7 2 3 2 6 3" xfId="17108"/>
    <cellStyle name="Normal 3 7 2 3 2 6 3 2" xfId="47250"/>
    <cellStyle name="Normal 3 7 2 3 2 6 4" xfId="47247"/>
    <cellStyle name="Normal 3 7 2 3 2 7" xfId="17109"/>
    <cellStyle name="Normal 3 7 2 3 2 7 2" xfId="17110"/>
    <cellStyle name="Normal 3 7 2 3 2 7 2 2" xfId="17111"/>
    <cellStyle name="Normal 3 7 2 3 2 7 2 2 2" xfId="47253"/>
    <cellStyle name="Normal 3 7 2 3 2 7 2 3" xfId="47252"/>
    <cellStyle name="Normal 3 7 2 3 2 7 3" xfId="17112"/>
    <cellStyle name="Normal 3 7 2 3 2 7 3 2" xfId="47254"/>
    <cellStyle name="Normal 3 7 2 3 2 7 4" xfId="47251"/>
    <cellStyle name="Normal 3 7 2 3 2 8" xfId="17113"/>
    <cellStyle name="Normal 3 7 2 3 2 8 2" xfId="17114"/>
    <cellStyle name="Normal 3 7 2 3 2 8 2 2" xfId="17115"/>
    <cellStyle name="Normal 3 7 2 3 2 8 2 2 2" xfId="47257"/>
    <cellStyle name="Normal 3 7 2 3 2 8 2 3" xfId="47256"/>
    <cellStyle name="Normal 3 7 2 3 2 8 3" xfId="17116"/>
    <cellStyle name="Normal 3 7 2 3 2 8 3 2" xfId="47258"/>
    <cellStyle name="Normal 3 7 2 3 2 8 4" xfId="47255"/>
    <cellStyle name="Normal 3 7 2 3 2 9" xfId="17117"/>
    <cellStyle name="Normal 3 7 2 3 2 9 2" xfId="17118"/>
    <cellStyle name="Normal 3 7 2 3 2 9 2 2" xfId="17119"/>
    <cellStyle name="Normal 3 7 2 3 2 9 2 2 2" xfId="47261"/>
    <cellStyle name="Normal 3 7 2 3 2 9 2 3" xfId="47260"/>
    <cellStyle name="Normal 3 7 2 3 2 9 3" xfId="17120"/>
    <cellStyle name="Normal 3 7 2 3 2 9 3 2" xfId="47262"/>
    <cellStyle name="Normal 3 7 2 3 2 9 4" xfId="47259"/>
    <cellStyle name="Normal 3 7 2 3 3" xfId="17121"/>
    <cellStyle name="Normal 3 7 2 3 3 2" xfId="17122"/>
    <cellStyle name="Normal 3 7 2 3 3 2 2" xfId="17123"/>
    <cellStyle name="Normal 3 7 2 3 3 2 2 2" xfId="17124"/>
    <cellStyle name="Normal 3 7 2 3 3 2 2 2 2" xfId="47266"/>
    <cellStyle name="Normal 3 7 2 3 3 2 2 3" xfId="47265"/>
    <cellStyle name="Normal 3 7 2 3 3 2 3" xfId="17125"/>
    <cellStyle name="Normal 3 7 2 3 3 2 3 2" xfId="47267"/>
    <cellStyle name="Normal 3 7 2 3 3 2 4" xfId="47264"/>
    <cellStyle name="Normal 3 7 2 3 3 3" xfId="17126"/>
    <cellStyle name="Normal 3 7 2 3 3 3 2" xfId="17127"/>
    <cellStyle name="Normal 3 7 2 3 3 3 2 2" xfId="17128"/>
    <cellStyle name="Normal 3 7 2 3 3 3 2 2 2" xfId="47270"/>
    <cellStyle name="Normal 3 7 2 3 3 3 2 3" xfId="47269"/>
    <cellStyle name="Normal 3 7 2 3 3 3 3" xfId="17129"/>
    <cellStyle name="Normal 3 7 2 3 3 3 3 2" xfId="47271"/>
    <cellStyle name="Normal 3 7 2 3 3 3 4" xfId="47268"/>
    <cellStyle name="Normal 3 7 2 3 3 4" xfId="17130"/>
    <cellStyle name="Normal 3 7 2 3 3 4 2" xfId="17131"/>
    <cellStyle name="Normal 3 7 2 3 3 4 2 2" xfId="17132"/>
    <cellStyle name="Normal 3 7 2 3 3 4 2 2 2" xfId="47274"/>
    <cellStyle name="Normal 3 7 2 3 3 4 2 3" xfId="47273"/>
    <cellStyle name="Normal 3 7 2 3 3 4 3" xfId="17133"/>
    <cellStyle name="Normal 3 7 2 3 3 4 3 2" xfId="47275"/>
    <cellStyle name="Normal 3 7 2 3 3 4 4" xfId="47272"/>
    <cellStyle name="Normal 3 7 2 3 3 5" xfId="17134"/>
    <cellStyle name="Normal 3 7 2 3 3 5 2" xfId="17135"/>
    <cellStyle name="Normal 3 7 2 3 3 5 2 2" xfId="47277"/>
    <cellStyle name="Normal 3 7 2 3 3 5 3" xfId="47276"/>
    <cellStyle name="Normal 3 7 2 3 3 6" xfId="17136"/>
    <cellStyle name="Normal 3 7 2 3 3 6 2" xfId="47278"/>
    <cellStyle name="Normal 3 7 2 3 3 7" xfId="47263"/>
    <cellStyle name="Normal 3 7 2 3 4" xfId="17137"/>
    <cellStyle name="Normal 3 7 2 3 4 2" xfId="17138"/>
    <cellStyle name="Normal 3 7 2 3 4 2 2" xfId="17139"/>
    <cellStyle name="Normal 3 7 2 3 4 2 2 2" xfId="17140"/>
    <cellStyle name="Normal 3 7 2 3 4 2 2 2 2" xfId="47282"/>
    <cellStyle name="Normal 3 7 2 3 4 2 2 3" xfId="47281"/>
    <cellStyle name="Normal 3 7 2 3 4 2 3" xfId="17141"/>
    <cellStyle name="Normal 3 7 2 3 4 2 3 2" xfId="47283"/>
    <cellStyle name="Normal 3 7 2 3 4 2 4" xfId="47280"/>
    <cellStyle name="Normal 3 7 2 3 4 3" xfId="17142"/>
    <cellStyle name="Normal 3 7 2 3 4 3 2" xfId="17143"/>
    <cellStyle name="Normal 3 7 2 3 4 3 2 2" xfId="17144"/>
    <cellStyle name="Normal 3 7 2 3 4 3 2 2 2" xfId="47286"/>
    <cellStyle name="Normal 3 7 2 3 4 3 2 3" xfId="47285"/>
    <cellStyle name="Normal 3 7 2 3 4 3 3" xfId="17145"/>
    <cellStyle name="Normal 3 7 2 3 4 3 3 2" xfId="47287"/>
    <cellStyle name="Normal 3 7 2 3 4 3 4" xfId="47284"/>
    <cellStyle name="Normal 3 7 2 3 4 4" xfId="17146"/>
    <cellStyle name="Normal 3 7 2 3 4 4 2" xfId="17147"/>
    <cellStyle name="Normal 3 7 2 3 4 4 2 2" xfId="17148"/>
    <cellStyle name="Normal 3 7 2 3 4 4 2 2 2" xfId="47290"/>
    <cellStyle name="Normal 3 7 2 3 4 4 2 3" xfId="47289"/>
    <cellStyle name="Normal 3 7 2 3 4 4 3" xfId="17149"/>
    <cellStyle name="Normal 3 7 2 3 4 4 3 2" xfId="47291"/>
    <cellStyle name="Normal 3 7 2 3 4 4 4" xfId="47288"/>
    <cellStyle name="Normal 3 7 2 3 4 5" xfId="17150"/>
    <cellStyle name="Normal 3 7 2 3 4 5 2" xfId="17151"/>
    <cellStyle name="Normal 3 7 2 3 4 5 2 2" xfId="47293"/>
    <cellStyle name="Normal 3 7 2 3 4 5 3" xfId="47292"/>
    <cellStyle name="Normal 3 7 2 3 4 6" xfId="17152"/>
    <cellStyle name="Normal 3 7 2 3 4 6 2" xfId="47294"/>
    <cellStyle name="Normal 3 7 2 3 4 7" xfId="47279"/>
    <cellStyle name="Normal 3 7 2 3 5" xfId="17153"/>
    <cellStyle name="Normal 3 7 2 3 5 2" xfId="17154"/>
    <cellStyle name="Normal 3 7 2 3 5 2 2" xfId="17155"/>
    <cellStyle name="Normal 3 7 2 3 5 2 2 2" xfId="17156"/>
    <cellStyle name="Normal 3 7 2 3 5 2 2 2 2" xfId="47298"/>
    <cellStyle name="Normal 3 7 2 3 5 2 2 3" xfId="47297"/>
    <cellStyle name="Normal 3 7 2 3 5 2 3" xfId="17157"/>
    <cellStyle name="Normal 3 7 2 3 5 2 3 2" xfId="47299"/>
    <cellStyle name="Normal 3 7 2 3 5 2 4" xfId="47296"/>
    <cellStyle name="Normal 3 7 2 3 5 3" xfId="17158"/>
    <cellStyle name="Normal 3 7 2 3 5 3 2" xfId="17159"/>
    <cellStyle name="Normal 3 7 2 3 5 3 2 2" xfId="17160"/>
    <cellStyle name="Normal 3 7 2 3 5 3 2 2 2" xfId="47302"/>
    <cellStyle name="Normal 3 7 2 3 5 3 2 3" xfId="47301"/>
    <cellStyle name="Normal 3 7 2 3 5 3 3" xfId="17161"/>
    <cellStyle name="Normal 3 7 2 3 5 3 3 2" xfId="47303"/>
    <cellStyle name="Normal 3 7 2 3 5 3 4" xfId="47300"/>
    <cellStyle name="Normal 3 7 2 3 5 4" xfId="17162"/>
    <cellStyle name="Normal 3 7 2 3 5 4 2" xfId="17163"/>
    <cellStyle name="Normal 3 7 2 3 5 4 2 2" xfId="47305"/>
    <cellStyle name="Normal 3 7 2 3 5 4 3" xfId="47304"/>
    <cellStyle name="Normal 3 7 2 3 5 5" xfId="17164"/>
    <cellStyle name="Normal 3 7 2 3 5 5 2" xfId="47306"/>
    <cellStyle name="Normal 3 7 2 3 5 6" xfId="47295"/>
    <cellStyle name="Normal 3 7 2 3 6" xfId="17165"/>
    <cellStyle name="Normal 3 7 2 3 6 2" xfId="17166"/>
    <cellStyle name="Normal 3 7 2 3 6 2 2" xfId="17167"/>
    <cellStyle name="Normal 3 7 2 3 6 2 2 2" xfId="47309"/>
    <cellStyle name="Normal 3 7 2 3 6 2 3" xfId="47308"/>
    <cellStyle name="Normal 3 7 2 3 6 3" xfId="17168"/>
    <cellStyle name="Normal 3 7 2 3 6 3 2" xfId="47310"/>
    <cellStyle name="Normal 3 7 2 3 6 4" xfId="47307"/>
    <cellStyle name="Normal 3 7 2 3 7" xfId="17169"/>
    <cellStyle name="Normal 3 7 2 3 7 2" xfId="17170"/>
    <cellStyle name="Normal 3 7 2 3 7 2 2" xfId="17171"/>
    <cellStyle name="Normal 3 7 2 3 7 2 2 2" xfId="47313"/>
    <cellStyle name="Normal 3 7 2 3 7 2 3" xfId="47312"/>
    <cellStyle name="Normal 3 7 2 3 7 3" xfId="17172"/>
    <cellStyle name="Normal 3 7 2 3 7 3 2" xfId="47314"/>
    <cellStyle name="Normal 3 7 2 3 7 4" xfId="47311"/>
    <cellStyle name="Normal 3 7 2 3 8" xfId="17173"/>
    <cellStyle name="Normal 3 7 2 3 8 2" xfId="17174"/>
    <cellStyle name="Normal 3 7 2 3 8 2 2" xfId="17175"/>
    <cellStyle name="Normal 3 7 2 3 8 2 2 2" xfId="47317"/>
    <cellStyle name="Normal 3 7 2 3 8 2 3" xfId="47316"/>
    <cellStyle name="Normal 3 7 2 3 8 3" xfId="17176"/>
    <cellStyle name="Normal 3 7 2 3 8 3 2" xfId="47318"/>
    <cellStyle name="Normal 3 7 2 3 8 4" xfId="47315"/>
    <cellStyle name="Normal 3 7 2 3 9" xfId="17177"/>
    <cellStyle name="Normal 3 7 2 3 9 2" xfId="17178"/>
    <cellStyle name="Normal 3 7 2 3 9 2 2" xfId="17179"/>
    <cellStyle name="Normal 3 7 2 3 9 2 2 2" xfId="47321"/>
    <cellStyle name="Normal 3 7 2 3 9 2 3" xfId="47320"/>
    <cellStyle name="Normal 3 7 2 3 9 3" xfId="17180"/>
    <cellStyle name="Normal 3 7 2 3 9 3 2" xfId="47322"/>
    <cellStyle name="Normal 3 7 2 3 9 4" xfId="47319"/>
    <cellStyle name="Normal 3 7 2 4" xfId="17181"/>
    <cellStyle name="Normal 3 7 2 4 10" xfId="17182"/>
    <cellStyle name="Normal 3 7 2 4 10 2" xfId="17183"/>
    <cellStyle name="Normal 3 7 2 4 10 2 2" xfId="47325"/>
    <cellStyle name="Normal 3 7 2 4 10 3" xfId="47324"/>
    <cellStyle name="Normal 3 7 2 4 11" xfId="17184"/>
    <cellStyle name="Normal 3 7 2 4 11 2" xfId="47326"/>
    <cellStyle name="Normal 3 7 2 4 12" xfId="47323"/>
    <cellStyle name="Normal 3 7 2 4 2" xfId="17185"/>
    <cellStyle name="Normal 3 7 2 4 2 2" xfId="17186"/>
    <cellStyle name="Normal 3 7 2 4 2 2 2" xfId="17187"/>
    <cellStyle name="Normal 3 7 2 4 2 2 2 2" xfId="17188"/>
    <cellStyle name="Normal 3 7 2 4 2 2 2 2 2" xfId="47330"/>
    <cellStyle name="Normal 3 7 2 4 2 2 2 3" xfId="47329"/>
    <cellStyle name="Normal 3 7 2 4 2 2 3" xfId="17189"/>
    <cellStyle name="Normal 3 7 2 4 2 2 3 2" xfId="47331"/>
    <cellStyle name="Normal 3 7 2 4 2 2 4" xfId="47328"/>
    <cellStyle name="Normal 3 7 2 4 2 3" xfId="17190"/>
    <cellStyle name="Normal 3 7 2 4 2 3 2" xfId="17191"/>
    <cellStyle name="Normal 3 7 2 4 2 3 2 2" xfId="17192"/>
    <cellStyle name="Normal 3 7 2 4 2 3 2 2 2" xfId="47334"/>
    <cellStyle name="Normal 3 7 2 4 2 3 2 3" xfId="47333"/>
    <cellStyle name="Normal 3 7 2 4 2 3 3" xfId="17193"/>
    <cellStyle name="Normal 3 7 2 4 2 3 3 2" xfId="47335"/>
    <cellStyle name="Normal 3 7 2 4 2 3 4" xfId="47332"/>
    <cellStyle name="Normal 3 7 2 4 2 4" xfId="17194"/>
    <cellStyle name="Normal 3 7 2 4 2 4 2" xfId="17195"/>
    <cellStyle name="Normal 3 7 2 4 2 4 2 2" xfId="17196"/>
    <cellStyle name="Normal 3 7 2 4 2 4 2 2 2" xfId="47338"/>
    <cellStyle name="Normal 3 7 2 4 2 4 2 3" xfId="47337"/>
    <cellStyle name="Normal 3 7 2 4 2 4 3" xfId="17197"/>
    <cellStyle name="Normal 3 7 2 4 2 4 3 2" xfId="47339"/>
    <cellStyle name="Normal 3 7 2 4 2 4 4" xfId="47336"/>
    <cellStyle name="Normal 3 7 2 4 2 5" xfId="17198"/>
    <cellStyle name="Normal 3 7 2 4 2 5 2" xfId="17199"/>
    <cellStyle name="Normal 3 7 2 4 2 5 2 2" xfId="47341"/>
    <cellStyle name="Normal 3 7 2 4 2 5 3" xfId="47340"/>
    <cellStyle name="Normal 3 7 2 4 2 6" xfId="17200"/>
    <cellStyle name="Normal 3 7 2 4 2 6 2" xfId="47342"/>
    <cellStyle name="Normal 3 7 2 4 2 7" xfId="47327"/>
    <cellStyle name="Normal 3 7 2 4 3" xfId="17201"/>
    <cellStyle name="Normal 3 7 2 4 3 2" xfId="17202"/>
    <cellStyle name="Normal 3 7 2 4 3 2 2" xfId="17203"/>
    <cellStyle name="Normal 3 7 2 4 3 2 2 2" xfId="17204"/>
    <cellStyle name="Normal 3 7 2 4 3 2 2 2 2" xfId="47346"/>
    <cellStyle name="Normal 3 7 2 4 3 2 2 3" xfId="47345"/>
    <cellStyle name="Normal 3 7 2 4 3 2 3" xfId="17205"/>
    <cellStyle name="Normal 3 7 2 4 3 2 3 2" xfId="47347"/>
    <cellStyle name="Normal 3 7 2 4 3 2 4" xfId="47344"/>
    <cellStyle name="Normal 3 7 2 4 3 3" xfId="17206"/>
    <cellStyle name="Normal 3 7 2 4 3 3 2" xfId="17207"/>
    <cellStyle name="Normal 3 7 2 4 3 3 2 2" xfId="17208"/>
    <cellStyle name="Normal 3 7 2 4 3 3 2 2 2" xfId="47350"/>
    <cellStyle name="Normal 3 7 2 4 3 3 2 3" xfId="47349"/>
    <cellStyle name="Normal 3 7 2 4 3 3 3" xfId="17209"/>
    <cellStyle name="Normal 3 7 2 4 3 3 3 2" xfId="47351"/>
    <cellStyle name="Normal 3 7 2 4 3 3 4" xfId="47348"/>
    <cellStyle name="Normal 3 7 2 4 3 4" xfId="17210"/>
    <cellStyle name="Normal 3 7 2 4 3 4 2" xfId="17211"/>
    <cellStyle name="Normal 3 7 2 4 3 4 2 2" xfId="17212"/>
    <cellStyle name="Normal 3 7 2 4 3 4 2 2 2" xfId="47354"/>
    <cellStyle name="Normal 3 7 2 4 3 4 2 3" xfId="47353"/>
    <cellStyle name="Normal 3 7 2 4 3 4 3" xfId="17213"/>
    <cellStyle name="Normal 3 7 2 4 3 4 3 2" xfId="47355"/>
    <cellStyle name="Normal 3 7 2 4 3 4 4" xfId="47352"/>
    <cellStyle name="Normal 3 7 2 4 3 5" xfId="17214"/>
    <cellStyle name="Normal 3 7 2 4 3 5 2" xfId="17215"/>
    <cellStyle name="Normal 3 7 2 4 3 5 2 2" xfId="47357"/>
    <cellStyle name="Normal 3 7 2 4 3 5 3" xfId="47356"/>
    <cellStyle name="Normal 3 7 2 4 3 6" xfId="17216"/>
    <cellStyle name="Normal 3 7 2 4 3 6 2" xfId="47358"/>
    <cellStyle name="Normal 3 7 2 4 3 7" xfId="47343"/>
    <cellStyle name="Normal 3 7 2 4 4" xfId="17217"/>
    <cellStyle name="Normal 3 7 2 4 4 2" xfId="17218"/>
    <cellStyle name="Normal 3 7 2 4 4 2 2" xfId="17219"/>
    <cellStyle name="Normal 3 7 2 4 4 2 2 2" xfId="17220"/>
    <cellStyle name="Normal 3 7 2 4 4 2 2 2 2" xfId="47362"/>
    <cellStyle name="Normal 3 7 2 4 4 2 2 3" xfId="47361"/>
    <cellStyle name="Normal 3 7 2 4 4 2 3" xfId="17221"/>
    <cellStyle name="Normal 3 7 2 4 4 2 3 2" xfId="47363"/>
    <cellStyle name="Normal 3 7 2 4 4 2 4" xfId="47360"/>
    <cellStyle name="Normal 3 7 2 4 4 3" xfId="17222"/>
    <cellStyle name="Normal 3 7 2 4 4 3 2" xfId="17223"/>
    <cellStyle name="Normal 3 7 2 4 4 3 2 2" xfId="17224"/>
    <cellStyle name="Normal 3 7 2 4 4 3 2 2 2" xfId="47366"/>
    <cellStyle name="Normal 3 7 2 4 4 3 2 3" xfId="47365"/>
    <cellStyle name="Normal 3 7 2 4 4 3 3" xfId="17225"/>
    <cellStyle name="Normal 3 7 2 4 4 3 3 2" xfId="47367"/>
    <cellStyle name="Normal 3 7 2 4 4 3 4" xfId="47364"/>
    <cellStyle name="Normal 3 7 2 4 4 4" xfId="17226"/>
    <cellStyle name="Normal 3 7 2 4 4 4 2" xfId="17227"/>
    <cellStyle name="Normal 3 7 2 4 4 4 2 2" xfId="47369"/>
    <cellStyle name="Normal 3 7 2 4 4 4 3" xfId="47368"/>
    <cellStyle name="Normal 3 7 2 4 4 5" xfId="17228"/>
    <cellStyle name="Normal 3 7 2 4 4 5 2" xfId="47370"/>
    <cellStyle name="Normal 3 7 2 4 4 6" xfId="47359"/>
    <cellStyle name="Normal 3 7 2 4 5" xfId="17229"/>
    <cellStyle name="Normal 3 7 2 4 5 2" xfId="17230"/>
    <cellStyle name="Normal 3 7 2 4 5 2 2" xfId="17231"/>
    <cellStyle name="Normal 3 7 2 4 5 2 2 2" xfId="47373"/>
    <cellStyle name="Normal 3 7 2 4 5 2 3" xfId="47372"/>
    <cellStyle name="Normal 3 7 2 4 5 3" xfId="17232"/>
    <cellStyle name="Normal 3 7 2 4 5 3 2" xfId="47374"/>
    <cellStyle name="Normal 3 7 2 4 5 4" xfId="47371"/>
    <cellStyle name="Normal 3 7 2 4 6" xfId="17233"/>
    <cellStyle name="Normal 3 7 2 4 6 2" xfId="17234"/>
    <cellStyle name="Normal 3 7 2 4 6 2 2" xfId="17235"/>
    <cellStyle name="Normal 3 7 2 4 6 2 2 2" xfId="47377"/>
    <cellStyle name="Normal 3 7 2 4 6 2 3" xfId="47376"/>
    <cellStyle name="Normal 3 7 2 4 6 3" xfId="17236"/>
    <cellStyle name="Normal 3 7 2 4 6 3 2" xfId="47378"/>
    <cellStyle name="Normal 3 7 2 4 6 4" xfId="47375"/>
    <cellStyle name="Normal 3 7 2 4 7" xfId="17237"/>
    <cellStyle name="Normal 3 7 2 4 7 2" xfId="17238"/>
    <cellStyle name="Normal 3 7 2 4 7 2 2" xfId="17239"/>
    <cellStyle name="Normal 3 7 2 4 7 2 2 2" xfId="47381"/>
    <cellStyle name="Normal 3 7 2 4 7 2 3" xfId="47380"/>
    <cellStyle name="Normal 3 7 2 4 7 3" xfId="17240"/>
    <cellStyle name="Normal 3 7 2 4 7 3 2" xfId="47382"/>
    <cellStyle name="Normal 3 7 2 4 7 4" xfId="47379"/>
    <cellStyle name="Normal 3 7 2 4 8" xfId="17241"/>
    <cellStyle name="Normal 3 7 2 4 8 2" xfId="17242"/>
    <cellStyle name="Normal 3 7 2 4 8 2 2" xfId="17243"/>
    <cellStyle name="Normal 3 7 2 4 8 2 2 2" xfId="47385"/>
    <cellStyle name="Normal 3 7 2 4 8 2 3" xfId="47384"/>
    <cellStyle name="Normal 3 7 2 4 8 3" xfId="17244"/>
    <cellStyle name="Normal 3 7 2 4 8 3 2" xfId="47386"/>
    <cellStyle name="Normal 3 7 2 4 8 4" xfId="47383"/>
    <cellStyle name="Normal 3 7 2 4 9" xfId="17245"/>
    <cellStyle name="Normal 3 7 2 4 9 2" xfId="17246"/>
    <cellStyle name="Normal 3 7 2 4 9 2 2" xfId="17247"/>
    <cellStyle name="Normal 3 7 2 4 9 2 2 2" xfId="47389"/>
    <cellStyle name="Normal 3 7 2 4 9 2 3" xfId="47388"/>
    <cellStyle name="Normal 3 7 2 4 9 3" xfId="17248"/>
    <cellStyle name="Normal 3 7 2 4 9 3 2" xfId="47390"/>
    <cellStyle name="Normal 3 7 2 4 9 4" xfId="47387"/>
    <cellStyle name="Normal 3 7 2 5" xfId="17249"/>
    <cellStyle name="Normal 3 7 2 5 2" xfId="17250"/>
    <cellStyle name="Normal 3 7 2 5 2 2" xfId="17251"/>
    <cellStyle name="Normal 3 7 2 5 2 2 2" xfId="17252"/>
    <cellStyle name="Normal 3 7 2 5 2 2 2 2" xfId="47394"/>
    <cellStyle name="Normal 3 7 2 5 2 2 3" xfId="47393"/>
    <cellStyle name="Normal 3 7 2 5 2 3" xfId="17253"/>
    <cellStyle name="Normal 3 7 2 5 2 3 2" xfId="47395"/>
    <cellStyle name="Normal 3 7 2 5 2 4" xfId="47392"/>
    <cellStyle name="Normal 3 7 2 5 3" xfId="17254"/>
    <cellStyle name="Normal 3 7 2 5 3 2" xfId="17255"/>
    <cellStyle name="Normal 3 7 2 5 3 2 2" xfId="17256"/>
    <cellStyle name="Normal 3 7 2 5 3 2 2 2" xfId="47398"/>
    <cellStyle name="Normal 3 7 2 5 3 2 3" xfId="47397"/>
    <cellStyle name="Normal 3 7 2 5 3 3" xfId="17257"/>
    <cellStyle name="Normal 3 7 2 5 3 3 2" xfId="47399"/>
    <cellStyle name="Normal 3 7 2 5 3 4" xfId="47396"/>
    <cellStyle name="Normal 3 7 2 5 4" xfId="17258"/>
    <cellStyle name="Normal 3 7 2 5 4 2" xfId="17259"/>
    <cellStyle name="Normal 3 7 2 5 4 2 2" xfId="17260"/>
    <cellStyle name="Normal 3 7 2 5 4 2 2 2" xfId="47402"/>
    <cellStyle name="Normal 3 7 2 5 4 2 3" xfId="47401"/>
    <cellStyle name="Normal 3 7 2 5 4 3" xfId="17261"/>
    <cellStyle name="Normal 3 7 2 5 4 3 2" xfId="47403"/>
    <cellStyle name="Normal 3 7 2 5 4 4" xfId="47400"/>
    <cellStyle name="Normal 3 7 2 5 5" xfId="17262"/>
    <cellStyle name="Normal 3 7 2 5 5 2" xfId="17263"/>
    <cellStyle name="Normal 3 7 2 5 5 2 2" xfId="47405"/>
    <cellStyle name="Normal 3 7 2 5 5 3" xfId="47404"/>
    <cellStyle name="Normal 3 7 2 5 6" xfId="17264"/>
    <cellStyle name="Normal 3 7 2 5 6 2" xfId="47406"/>
    <cellStyle name="Normal 3 7 2 5 7" xfId="47391"/>
    <cellStyle name="Normal 3 7 2 6" xfId="17265"/>
    <cellStyle name="Normal 3 7 2 6 2" xfId="17266"/>
    <cellStyle name="Normal 3 7 2 6 2 2" xfId="17267"/>
    <cellStyle name="Normal 3 7 2 6 2 2 2" xfId="17268"/>
    <cellStyle name="Normal 3 7 2 6 2 2 2 2" xfId="47410"/>
    <cellStyle name="Normal 3 7 2 6 2 2 3" xfId="47409"/>
    <cellStyle name="Normal 3 7 2 6 2 3" xfId="17269"/>
    <cellStyle name="Normal 3 7 2 6 2 3 2" xfId="47411"/>
    <cellStyle name="Normal 3 7 2 6 2 4" xfId="47408"/>
    <cellStyle name="Normal 3 7 2 6 3" xfId="17270"/>
    <cellStyle name="Normal 3 7 2 6 3 2" xfId="17271"/>
    <cellStyle name="Normal 3 7 2 6 3 2 2" xfId="17272"/>
    <cellStyle name="Normal 3 7 2 6 3 2 2 2" xfId="47414"/>
    <cellStyle name="Normal 3 7 2 6 3 2 3" xfId="47413"/>
    <cellStyle name="Normal 3 7 2 6 3 3" xfId="17273"/>
    <cellStyle name="Normal 3 7 2 6 3 3 2" xfId="47415"/>
    <cellStyle name="Normal 3 7 2 6 3 4" xfId="47412"/>
    <cellStyle name="Normal 3 7 2 6 4" xfId="17274"/>
    <cellStyle name="Normal 3 7 2 6 4 2" xfId="17275"/>
    <cellStyle name="Normal 3 7 2 6 4 2 2" xfId="17276"/>
    <cellStyle name="Normal 3 7 2 6 4 2 2 2" xfId="47418"/>
    <cellStyle name="Normal 3 7 2 6 4 2 3" xfId="47417"/>
    <cellStyle name="Normal 3 7 2 6 4 3" xfId="17277"/>
    <cellStyle name="Normal 3 7 2 6 4 3 2" xfId="47419"/>
    <cellStyle name="Normal 3 7 2 6 4 4" xfId="47416"/>
    <cellStyle name="Normal 3 7 2 6 5" xfId="17278"/>
    <cellStyle name="Normal 3 7 2 6 5 2" xfId="17279"/>
    <cellStyle name="Normal 3 7 2 6 5 2 2" xfId="47421"/>
    <cellStyle name="Normal 3 7 2 6 5 3" xfId="47420"/>
    <cellStyle name="Normal 3 7 2 6 6" xfId="17280"/>
    <cellStyle name="Normal 3 7 2 6 6 2" xfId="47422"/>
    <cellStyle name="Normal 3 7 2 6 7" xfId="47407"/>
    <cellStyle name="Normal 3 7 2 7" xfId="17281"/>
    <cellStyle name="Normal 3 7 2 7 2" xfId="17282"/>
    <cellStyle name="Normal 3 7 2 7 2 2" xfId="17283"/>
    <cellStyle name="Normal 3 7 2 7 2 2 2" xfId="17284"/>
    <cellStyle name="Normal 3 7 2 7 2 2 2 2" xfId="47426"/>
    <cellStyle name="Normal 3 7 2 7 2 2 3" xfId="47425"/>
    <cellStyle name="Normal 3 7 2 7 2 3" xfId="17285"/>
    <cellStyle name="Normal 3 7 2 7 2 3 2" xfId="47427"/>
    <cellStyle name="Normal 3 7 2 7 2 4" xfId="47424"/>
    <cellStyle name="Normal 3 7 2 7 3" xfId="17286"/>
    <cellStyle name="Normal 3 7 2 7 3 2" xfId="17287"/>
    <cellStyle name="Normal 3 7 2 7 3 2 2" xfId="17288"/>
    <cellStyle name="Normal 3 7 2 7 3 2 2 2" xfId="47430"/>
    <cellStyle name="Normal 3 7 2 7 3 2 3" xfId="47429"/>
    <cellStyle name="Normal 3 7 2 7 3 3" xfId="17289"/>
    <cellStyle name="Normal 3 7 2 7 3 3 2" xfId="47431"/>
    <cellStyle name="Normal 3 7 2 7 3 4" xfId="47428"/>
    <cellStyle name="Normal 3 7 2 7 4" xfId="17290"/>
    <cellStyle name="Normal 3 7 2 7 4 2" xfId="17291"/>
    <cellStyle name="Normal 3 7 2 7 4 2 2" xfId="47433"/>
    <cellStyle name="Normal 3 7 2 7 4 3" xfId="47432"/>
    <cellStyle name="Normal 3 7 2 7 5" xfId="17292"/>
    <cellStyle name="Normal 3 7 2 7 5 2" xfId="47434"/>
    <cellStyle name="Normal 3 7 2 7 6" xfId="47423"/>
    <cellStyle name="Normal 3 7 2 8" xfId="17293"/>
    <cellStyle name="Normal 3 7 2 8 2" xfId="17294"/>
    <cellStyle name="Normal 3 7 2 8 2 2" xfId="17295"/>
    <cellStyle name="Normal 3 7 2 8 2 2 2" xfId="47437"/>
    <cellStyle name="Normal 3 7 2 8 2 3" xfId="47436"/>
    <cellStyle name="Normal 3 7 2 8 3" xfId="17296"/>
    <cellStyle name="Normal 3 7 2 8 3 2" xfId="47438"/>
    <cellStyle name="Normal 3 7 2 8 4" xfId="47435"/>
    <cellStyle name="Normal 3 7 2 9" xfId="17297"/>
    <cellStyle name="Normal 3 7 2 9 2" xfId="17298"/>
    <cellStyle name="Normal 3 7 2 9 2 2" xfId="17299"/>
    <cellStyle name="Normal 3 7 2 9 2 2 2" xfId="47441"/>
    <cellStyle name="Normal 3 7 2 9 2 3" xfId="47440"/>
    <cellStyle name="Normal 3 7 2 9 3" xfId="17300"/>
    <cellStyle name="Normal 3 7 2 9 3 2" xfId="47442"/>
    <cellStyle name="Normal 3 7 2 9 4" xfId="47439"/>
    <cellStyle name="Normal 3 7 3" xfId="17301"/>
    <cellStyle name="Normal 3 7 3 10" xfId="17302"/>
    <cellStyle name="Normal 3 7 3 10 2" xfId="17303"/>
    <cellStyle name="Normal 3 7 3 10 2 2" xfId="17304"/>
    <cellStyle name="Normal 3 7 3 10 2 2 2" xfId="47446"/>
    <cellStyle name="Normal 3 7 3 10 2 3" xfId="47445"/>
    <cellStyle name="Normal 3 7 3 10 3" xfId="17305"/>
    <cellStyle name="Normal 3 7 3 10 3 2" xfId="47447"/>
    <cellStyle name="Normal 3 7 3 10 4" xfId="47444"/>
    <cellStyle name="Normal 3 7 3 11" xfId="17306"/>
    <cellStyle name="Normal 3 7 3 11 2" xfId="17307"/>
    <cellStyle name="Normal 3 7 3 11 2 2" xfId="17308"/>
    <cellStyle name="Normal 3 7 3 11 2 2 2" xfId="47450"/>
    <cellStyle name="Normal 3 7 3 11 2 3" xfId="47449"/>
    <cellStyle name="Normal 3 7 3 11 3" xfId="17309"/>
    <cellStyle name="Normal 3 7 3 11 3 2" xfId="47451"/>
    <cellStyle name="Normal 3 7 3 11 4" xfId="47448"/>
    <cellStyle name="Normal 3 7 3 12" xfId="17310"/>
    <cellStyle name="Normal 3 7 3 12 2" xfId="17311"/>
    <cellStyle name="Normal 3 7 3 12 2 2" xfId="47453"/>
    <cellStyle name="Normal 3 7 3 12 3" xfId="47452"/>
    <cellStyle name="Normal 3 7 3 13" xfId="17312"/>
    <cellStyle name="Normal 3 7 3 13 2" xfId="47454"/>
    <cellStyle name="Normal 3 7 3 14" xfId="17313"/>
    <cellStyle name="Normal 3 7 3 14 2" xfId="47455"/>
    <cellStyle name="Normal 3 7 3 15" xfId="47443"/>
    <cellStyle name="Normal 3 7 3 2" xfId="17314"/>
    <cellStyle name="Normal 3 7 3 2 10" xfId="17315"/>
    <cellStyle name="Normal 3 7 3 2 10 2" xfId="17316"/>
    <cellStyle name="Normal 3 7 3 2 10 2 2" xfId="17317"/>
    <cellStyle name="Normal 3 7 3 2 10 2 2 2" xfId="47459"/>
    <cellStyle name="Normal 3 7 3 2 10 2 3" xfId="47458"/>
    <cellStyle name="Normal 3 7 3 2 10 3" xfId="17318"/>
    <cellStyle name="Normal 3 7 3 2 10 3 2" xfId="47460"/>
    <cellStyle name="Normal 3 7 3 2 10 4" xfId="47457"/>
    <cellStyle name="Normal 3 7 3 2 11" xfId="17319"/>
    <cellStyle name="Normal 3 7 3 2 11 2" xfId="17320"/>
    <cellStyle name="Normal 3 7 3 2 11 2 2" xfId="47462"/>
    <cellStyle name="Normal 3 7 3 2 11 3" xfId="47461"/>
    <cellStyle name="Normal 3 7 3 2 12" xfId="17321"/>
    <cellStyle name="Normal 3 7 3 2 12 2" xfId="47463"/>
    <cellStyle name="Normal 3 7 3 2 13" xfId="17322"/>
    <cellStyle name="Normal 3 7 3 2 13 2" xfId="47464"/>
    <cellStyle name="Normal 3 7 3 2 14" xfId="47456"/>
    <cellStyle name="Normal 3 7 3 2 2" xfId="17323"/>
    <cellStyle name="Normal 3 7 3 2 2 10" xfId="17324"/>
    <cellStyle name="Normal 3 7 3 2 2 10 2" xfId="17325"/>
    <cellStyle name="Normal 3 7 3 2 2 10 2 2" xfId="47467"/>
    <cellStyle name="Normal 3 7 3 2 2 10 3" xfId="47466"/>
    <cellStyle name="Normal 3 7 3 2 2 11" xfId="17326"/>
    <cellStyle name="Normal 3 7 3 2 2 11 2" xfId="47468"/>
    <cellStyle name="Normal 3 7 3 2 2 12" xfId="47465"/>
    <cellStyle name="Normal 3 7 3 2 2 2" xfId="17327"/>
    <cellStyle name="Normal 3 7 3 2 2 2 2" xfId="17328"/>
    <cellStyle name="Normal 3 7 3 2 2 2 2 2" xfId="17329"/>
    <cellStyle name="Normal 3 7 3 2 2 2 2 2 2" xfId="17330"/>
    <cellStyle name="Normal 3 7 3 2 2 2 2 2 2 2" xfId="47472"/>
    <cellStyle name="Normal 3 7 3 2 2 2 2 2 3" xfId="47471"/>
    <cellStyle name="Normal 3 7 3 2 2 2 2 3" xfId="17331"/>
    <cellStyle name="Normal 3 7 3 2 2 2 2 3 2" xfId="47473"/>
    <cellStyle name="Normal 3 7 3 2 2 2 2 4" xfId="47470"/>
    <cellStyle name="Normal 3 7 3 2 2 2 3" xfId="17332"/>
    <cellStyle name="Normal 3 7 3 2 2 2 3 2" xfId="17333"/>
    <cellStyle name="Normal 3 7 3 2 2 2 3 2 2" xfId="17334"/>
    <cellStyle name="Normal 3 7 3 2 2 2 3 2 2 2" xfId="47476"/>
    <cellStyle name="Normal 3 7 3 2 2 2 3 2 3" xfId="47475"/>
    <cellStyle name="Normal 3 7 3 2 2 2 3 3" xfId="17335"/>
    <cellStyle name="Normal 3 7 3 2 2 2 3 3 2" xfId="47477"/>
    <cellStyle name="Normal 3 7 3 2 2 2 3 4" xfId="47474"/>
    <cellStyle name="Normal 3 7 3 2 2 2 4" xfId="17336"/>
    <cellStyle name="Normal 3 7 3 2 2 2 4 2" xfId="17337"/>
    <cellStyle name="Normal 3 7 3 2 2 2 4 2 2" xfId="17338"/>
    <cellStyle name="Normal 3 7 3 2 2 2 4 2 2 2" xfId="47480"/>
    <cellStyle name="Normal 3 7 3 2 2 2 4 2 3" xfId="47479"/>
    <cellStyle name="Normal 3 7 3 2 2 2 4 3" xfId="17339"/>
    <cellStyle name="Normal 3 7 3 2 2 2 4 3 2" xfId="47481"/>
    <cellStyle name="Normal 3 7 3 2 2 2 4 4" xfId="47478"/>
    <cellStyle name="Normal 3 7 3 2 2 2 5" xfId="17340"/>
    <cellStyle name="Normal 3 7 3 2 2 2 5 2" xfId="17341"/>
    <cellStyle name="Normal 3 7 3 2 2 2 5 2 2" xfId="47483"/>
    <cellStyle name="Normal 3 7 3 2 2 2 5 3" xfId="47482"/>
    <cellStyle name="Normal 3 7 3 2 2 2 6" xfId="17342"/>
    <cellStyle name="Normal 3 7 3 2 2 2 6 2" xfId="47484"/>
    <cellStyle name="Normal 3 7 3 2 2 2 7" xfId="47469"/>
    <cellStyle name="Normal 3 7 3 2 2 3" xfId="17343"/>
    <cellStyle name="Normal 3 7 3 2 2 3 2" xfId="17344"/>
    <cellStyle name="Normal 3 7 3 2 2 3 2 2" xfId="17345"/>
    <cellStyle name="Normal 3 7 3 2 2 3 2 2 2" xfId="17346"/>
    <cellStyle name="Normal 3 7 3 2 2 3 2 2 2 2" xfId="47488"/>
    <cellStyle name="Normal 3 7 3 2 2 3 2 2 3" xfId="47487"/>
    <cellStyle name="Normal 3 7 3 2 2 3 2 3" xfId="17347"/>
    <cellStyle name="Normal 3 7 3 2 2 3 2 3 2" xfId="47489"/>
    <cellStyle name="Normal 3 7 3 2 2 3 2 4" xfId="47486"/>
    <cellStyle name="Normal 3 7 3 2 2 3 3" xfId="17348"/>
    <cellStyle name="Normal 3 7 3 2 2 3 3 2" xfId="17349"/>
    <cellStyle name="Normal 3 7 3 2 2 3 3 2 2" xfId="17350"/>
    <cellStyle name="Normal 3 7 3 2 2 3 3 2 2 2" xfId="47492"/>
    <cellStyle name="Normal 3 7 3 2 2 3 3 2 3" xfId="47491"/>
    <cellStyle name="Normal 3 7 3 2 2 3 3 3" xfId="17351"/>
    <cellStyle name="Normal 3 7 3 2 2 3 3 3 2" xfId="47493"/>
    <cellStyle name="Normal 3 7 3 2 2 3 3 4" xfId="47490"/>
    <cellStyle name="Normal 3 7 3 2 2 3 4" xfId="17352"/>
    <cellStyle name="Normal 3 7 3 2 2 3 4 2" xfId="17353"/>
    <cellStyle name="Normal 3 7 3 2 2 3 4 2 2" xfId="17354"/>
    <cellStyle name="Normal 3 7 3 2 2 3 4 2 2 2" xfId="47496"/>
    <cellStyle name="Normal 3 7 3 2 2 3 4 2 3" xfId="47495"/>
    <cellStyle name="Normal 3 7 3 2 2 3 4 3" xfId="17355"/>
    <cellStyle name="Normal 3 7 3 2 2 3 4 3 2" xfId="47497"/>
    <cellStyle name="Normal 3 7 3 2 2 3 4 4" xfId="47494"/>
    <cellStyle name="Normal 3 7 3 2 2 3 5" xfId="17356"/>
    <cellStyle name="Normal 3 7 3 2 2 3 5 2" xfId="17357"/>
    <cellStyle name="Normal 3 7 3 2 2 3 5 2 2" xfId="47499"/>
    <cellStyle name="Normal 3 7 3 2 2 3 5 3" xfId="47498"/>
    <cellStyle name="Normal 3 7 3 2 2 3 6" xfId="17358"/>
    <cellStyle name="Normal 3 7 3 2 2 3 6 2" xfId="47500"/>
    <cellStyle name="Normal 3 7 3 2 2 3 7" xfId="47485"/>
    <cellStyle name="Normal 3 7 3 2 2 4" xfId="17359"/>
    <cellStyle name="Normal 3 7 3 2 2 4 2" xfId="17360"/>
    <cellStyle name="Normal 3 7 3 2 2 4 2 2" xfId="17361"/>
    <cellStyle name="Normal 3 7 3 2 2 4 2 2 2" xfId="17362"/>
    <cellStyle name="Normal 3 7 3 2 2 4 2 2 2 2" xfId="47504"/>
    <cellStyle name="Normal 3 7 3 2 2 4 2 2 3" xfId="47503"/>
    <cellStyle name="Normal 3 7 3 2 2 4 2 3" xfId="17363"/>
    <cellStyle name="Normal 3 7 3 2 2 4 2 3 2" xfId="47505"/>
    <cellStyle name="Normal 3 7 3 2 2 4 2 4" xfId="47502"/>
    <cellStyle name="Normal 3 7 3 2 2 4 3" xfId="17364"/>
    <cellStyle name="Normal 3 7 3 2 2 4 3 2" xfId="17365"/>
    <cellStyle name="Normal 3 7 3 2 2 4 3 2 2" xfId="17366"/>
    <cellStyle name="Normal 3 7 3 2 2 4 3 2 2 2" xfId="47508"/>
    <cellStyle name="Normal 3 7 3 2 2 4 3 2 3" xfId="47507"/>
    <cellStyle name="Normal 3 7 3 2 2 4 3 3" xfId="17367"/>
    <cellStyle name="Normal 3 7 3 2 2 4 3 3 2" xfId="47509"/>
    <cellStyle name="Normal 3 7 3 2 2 4 3 4" xfId="47506"/>
    <cellStyle name="Normal 3 7 3 2 2 4 4" xfId="17368"/>
    <cellStyle name="Normal 3 7 3 2 2 4 4 2" xfId="17369"/>
    <cellStyle name="Normal 3 7 3 2 2 4 4 2 2" xfId="47511"/>
    <cellStyle name="Normal 3 7 3 2 2 4 4 3" xfId="47510"/>
    <cellStyle name="Normal 3 7 3 2 2 4 5" xfId="17370"/>
    <cellStyle name="Normal 3 7 3 2 2 4 5 2" xfId="47512"/>
    <cellStyle name="Normal 3 7 3 2 2 4 6" xfId="47501"/>
    <cellStyle name="Normal 3 7 3 2 2 5" xfId="17371"/>
    <cellStyle name="Normal 3 7 3 2 2 5 2" xfId="17372"/>
    <cellStyle name="Normal 3 7 3 2 2 5 2 2" xfId="17373"/>
    <cellStyle name="Normal 3 7 3 2 2 5 2 2 2" xfId="47515"/>
    <cellStyle name="Normal 3 7 3 2 2 5 2 3" xfId="47514"/>
    <cellStyle name="Normal 3 7 3 2 2 5 3" xfId="17374"/>
    <cellStyle name="Normal 3 7 3 2 2 5 3 2" xfId="47516"/>
    <cellStyle name="Normal 3 7 3 2 2 5 4" xfId="47513"/>
    <cellStyle name="Normal 3 7 3 2 2 6" xfId="17375"/>
    <cellStyle name="Normal 3 7 3 2 2 6 2" xfId="17376"/>
    <cellStyle name="Normal 3 7 3 2 2 6 2 2" xfId="17377"/>
    <cellStyle name="Normal 3 7 3 2 2 6 2 2 2" xfId="47519"/>
    <cellStyle name="Normal 3 7 3 2 2 6 2 3" xfId="47518"/>
    <cellStyle name="Normal 3 7 3 2 2 6 3" xfId="17378"/>
    <cellStyle name="Normal 3 7 3 2 2 6 3 2" xfId="47520"/>
    <cellStyle name="Normal 3 7 3 2 2 6 4" xfId="47517"/>
    <cellStyle name="Normal 3 7 3 2 2 7" xfId="17379"/>
    <cellStyle name="Normal 3 7 3 2 2 7 2" xfId="17380"/>
    <cellStyle name="Normal 3 7 3 2 2 7 2 2" xfId="17381"/>
    <cellStyle name="Normal 3 7 3 2 2 7 2 2 2" xfId="47523"/>
    <cellStyle name="Normal 3 7 3 2 2 7 2 3" xfId="47522"/>
    <cellStyle name="Normal 3 7 3 2 2 7 3" xfId="17382"/>
    <cellStyle name="Normal 3 7 3 2 2 7 3 2" xfId="47524"/>
    <cellStyle name="Normal 3 7 3 2 2 7 4" xfId="47521"/>
    <cellStyle name="Normal 3 7 3 2 2 8" xfId="17383"/>
    <cellStyle name="Normal 3 7 3 2 2 8 2" xfId="17384"/>
    <cellStyle name="Normal 3 7 3 2 2 8 2 2" xfId="17385"/>
    <cellStyle name="Normal 3 7 3 2 2 8 2 2 2" xfId="47527"/>
    <cellStyle name="Normal 3 7 3 2 2 8 2 3" xfId="47526"/>
    <cellStyle name="Normal 3 7 3 2 2 8 3" xfId="17386"/>
    <cellStyle name="Normal 3 7 3 2 2 8 3 2" xfId="47528"/>
    <cellStyle name="Normal 3 7 3 2 2 8 4" xfId="47525"/>
    <cellStyle name="Normal 3 7 3 2 2 9" xfId="17387"/>
    <cellStyle name="Normal 3 7 3 2 2 9 2" xfId="17388"/>
    <cellStyle name="Normal 3 7 3 2 2 9 2 2" xfId="17389"/>
    <cellStyle name="Normal 3 7 3 2 2 9 2 2 2" xfId="47531"/>
    <cellStyle name="Normal 3 7 3 2 2 9 2 3" xfId="47530"/>
    <cellStyle name="Normal 3 7 3 2 2 9 3" xfId="17390"/>
    <cellStyle name="Normal 3 7 3 2 2 9 3 2" xfId="47532"/>
    <cellStyle name="Normal 3 7 3 2 2 9 4" xfId="47529"/>
    <cellStyle name="Normal 3 7 3 2 3" xfId="17391"/>
    <cellStyle name="Normal 3 7 3 2 3 2" xfId="17392"/>
    <cellStyle name="Normal 3 7 3 2 3 2 2" xfId="17393"/>
    <cellStyle name="Normal 3 7 3 2 3 2 2 2" xfId="17394"/>
    <cellStyle name="Normal 3 7 3 2 3 2 2 2 2" xfId="47536"/>
    <cellStyle name="Normal 3 7 3 2 3 2 2 3" xfId="47535"/>
    <cellStyle name="Normal 3 7 3 2 3 2 3" xfId="17395"/>
    <cellStyle name="Normal 3 7 3 2 3 2 3 2" xfId="47537"/>
    <cellStyle name="Normal 3 7 3 2 3 2 4" xfId="47534"/>
    <cellStyle name="Normal 3 7 3 2 3 3" xfId="17396"/>
    <cellStyle name="Normal 3 7 3 2 3 3 2" xfId="17397"/>
    <cellStyle name="Normal 3 7 3 2 3 3 2 2" xfId="17398"/>
    <cellStyle name="Normal 3 7 3 2 3 3 2 2 2" xfId="47540"/>
    <cellStyle name="Normal 3 7 3 2 3 3 2 3" xfId="47539"/>
    <cellStyle name="Normal 3 7 3 2 3 3 3" xfId="17399"/>
    <cellStyle name="Normal 3 7 3 2 3 3 3 2" xfId="47541"/>
    <cellStyle name="Normal 3 7 3 2 3 3 4" xfId="47538"/>
    <cellStyle name="Normal 3 7 3 2 3 4" xfId="17400"/>
    <cellStyle name="Normal 3 7 3 2 3 4 2" xfId="17401"/>
    <cellStyle name="Normal 3 7 3 2 3 4 2 2" xfId="17402"/>
    <cellStyle name="Normal 3 7 3 2 3 4 2 2 2" xfId="47544"/>
    <cellStyle name="Normal 3 7 3 2 3 4 2 3" xfId="47543"/>
    <cellStyle name="Normal 3 7 3 2 3 4 3" xfId="17403"/>
    <cellStyle name="Normal 3 7 3 2 3 4 3 2" xfId="47545"/>
    <cellStyle name="Normal 3 7 3 2 3 4 4" xfId="47542"/>
    <cellStyle name="Normal 3 7 3 2 3 5" xfId="17404"/>
    <cellStyle name="Normal 3 7 3 2 3 5 2" xfId="17405"/>
    <cellStyle name="Normal 3 7 3 2 3 5 2 2" xfId="47547"/>
    <cellStyle name="Normal 3 7 3 2 3 5 3" xfId="47546"/>
    <cellStyle name="Normal 3 7 3 2 3 6" xfId="17406"/>
    <cellStyle name="Normal 3 7 3 2 3 6 2" xfId="47548"/>
    <cellStyle name="Normal 3 7 3 2 3 7" xfId="47533"/>
    <cellStyle name="Normal 3 7 3 2 4" xfId="17407"/>
    <cellStyle name="Normal 3 7 3 2 4 2" xfId="17408"/>
    <cellStyle name="Normal 3 7 3 2 4 2 2" xfId="17409"/>
    <cellStyle name="Normal 3 7 3 2 4 2 2 2" xfId="17410"/>
    <cellStyle name="Normal 3 7 3 2 4 2 2 2 2" xfId="47552"/>
    <cellStyle name="Normal 3 7 3 2 4 2 2 3" xfId="47551"/>
    <cellStyle name="Normal 3 7 3 2 4 2 3" xfId="17411"/>
    <cellStyle name="Normal 3 7 3 2 4 2 3 2" xfId="47553"/>
    <cellStyle name="Normal 3 7 3 2 4 2 4" xfId="47550"/>
    <cellStyle name="Normal 3 7 3 2 4 3" xfId="17412"/>
    <cellStyle name="Normal 3 7 3 2 4 3 2" xfId="17413"/>
    <cellStyle name="Normal 3 7 3 2 4 3 2 2" xfId="17414"/>
    <cellStyle name="Normal 3 7 3 2 4 3 2 2 2" xfId="47556"/>
    <cellStyle name="Normal 3 7 3 2 4 3 2 3" xfId="47555"/>
    <cellStyle name="Normal 3 7 3 2 4 3 3" xfId="17415"/>
    <cellStyle name="Normal 3 7 3 2 4 3 3 2" xfId="47557"/>
    <cellStyle name="Normal 3 7 3 2 4 3 4" xfId="47554"/>
    <cellStyle name="Normal 3 7 3 2 4 4" xfId="17416"/>
    <cellStyle name="Normal 3 7 3 2 4 4 2" xfId="17417"/>
    <cellStyle name="Normal 3 7 3 2 4 4 2 2" xfId="17418"/>
    <cellStyle name="Normal 3 7 3 2 4 4 2 2 2" xfId="47560"/>
    <cellStyle name="Normal 3 7 3 2 4 4 2 3" xfId="47559"/>
    <cellStyle name="Normal 3 7 3 2 4 4 3" xfId="17419"/>
    <cellStyle name="Normal 3 7 3 2 4 4 3 2" xfId="47561"/>
    <cellStyle name="Normal 3 7 3 2 4 4 4" xfId="47558"/>
    <cellStyle name="Normal 3 7 3 2 4 5" xfId="17420"/>
    <cellStyle name="Normal 3 7 3 2 4 5 2" xfId="17421"/>
    <cellStyle name="Normal 3 7 3 2 4 5 2 2" xfId="47563"/>
    <cellStyle name="Normal 3 7 3 2 4 5 3" xfId="47562"/>
    <cellStyle name="Normal 3 7 3 2 4 6" xfId="17422"/>
    <cellStyle name="Normal 3 7 3 2 4 6 2" xfId="47564"/>
    <cellStyle name="Normal 3 7 3 2 4 7" xfId="47549"/>
    <cellStyle name="Normal 3 7 3 2 5" xfId="17423"/>
    <cellStyle name="Normal 3 7 3 2 5 2" xfId="17424"/>
    <cellStyle name="Normal 3 7 3 2 5 2 2" xfId="17425"/>
    <cellStyle name="Normal 3 7 3 2 5 2 2 2" xfId="17426"/>
    <cellStyle name="Normal 3 7 3 2 5 2 2 2 2" xfId="47568"/>
    <cellStyle name="Normal 3 7 3 2 5 2 2 3" xfId="47567"/>
    <cellStyle name="Normal 3 7 3 2 5 2 3" xfId="17427"/>
    <cellStyle name="Normal 3 7 3 2 5 2 3 2" xfId="47569"/>
    <cellStyle name="Normal 3 7 3 2 5 2 4" xfId="47566"/>
    <cellStyle name="Normal 3 7 3 2 5 3" xfId="17428"/>
    <cellStyle name="Normal 3 7 3 2 5 3 2" xfId="17429"/>
    <cellStyle name="Normal 3 7 3 2 5 3 2 2" xfId="17430"/>
    <cellStyle name="Normal 3 7 3 2 5 3 2 2 2" xfId="47572"/>
    <cellStyle name="Normal 3 7 3 2 5 3 2 3" xfId="47571"/>
    <cellStyle name="Normal 3 7 3 2 5 3 3" xfId="17431"/>
    <cellStyle name="Normal 3 7 3 2 5 3 3 2" xfId="47573"/>
    <cellStyle name="Normal 3 7 3 2 5 3 4" xfId="47570"/>
    <cellStyle name="Normal 3 7 3 2 5 4" xfId="17432"/>
    <cellStyle name="Normal 3 7 3 2 5 4 2" xfId="17433"/>
    <cellStyle name="Normal 3 7 3 2 5 4 2 2" xfId="47575"/>
    <cellStyle name="Normal 3 7 3 2 5 4 3" xfId="47574"/>
    <cellStyle name="Normal 3 7 3 2 5 5" xfId="17434"/>
    <cellStyle name="Normal 3 7 3 2 5 5 2" xfId="47576"/>
    <cellStyle name="Normal 3 7 3 2 5 6" xfId="47565"/>
    <cellStyle name="Normal 3 7 3 2 6" xfId="17435"/>
    <cellStyle name="Normal 3 7 3 2 6 2" xfId="17436"/>
    <cellStyle name="Normal 3 7 3 2 6 2 2" xfId="17437"/>
    <cellStyle name="Normal 3 7 3 2 6 2 2 2" xfId="47579"/>
    <cellStyle name="Normal 3 7 3 2 6 2 3" xfId="47578"/>
    <cellStyle name="Normal 3 7 3 2 6 3" xfId="17438"/>
    <cellStyle name="Normal 3 7 3 2 6 3 2" xfId="47580"/>
    <cellStyle name="Normal 3 7 3 2 6 4" xfId="47577"/>
    <cellStyle name="Normal 3 7 3 2 7" xfId="17439"/>
    <cellStyle name="Normal 3 7 3 2 7 2" xfId="17440"/>
    <cellStyle name="Normal 3 7 3 2 7 2 2" xfId="17441"/>
    <cellStyle name="Normal 3 7 3 2 7 2 2 2" xfId="47583"/>
    <cellStyle name="Normal 3 7 3 2 7 2 3" xfId="47582"/>
    <cellStyle name="Normal 3 7 3 2 7 3" xfId="17442"/>
    <cellStyle name="Normal 3 7 3 2 7 3 2" xfId="47584"/>
    <cellStyle name="Normal 3 7 3 2 7 4" xfId="47581"/>
    <cellStyle name="Normal 3 7 3 2 8" xfId="17443"/>
    <cellStyle name="Normal 3 7 3 2 8 2" xfId="17444"/>
    <cellStyle name="Normal 3 7 3 2 8 2 2" xfId="17445"/>
    <cellStyle name="Normal 3 7 3 2 8 2 2 2" xfId="47587"/>
    <cellStyle name="Normal 3 7 3 2 8 2 3" xfId="47586"/>
    <cellStyle name="Normal 3 7 3 2 8 3" xfId="17446"/>
    <cellStyle name="Normal 3 7 3 2 8 3 2" xfId="47588"/>
    <cellStyle name="Normal 3 7 3 2 8 4" xfId="47585"/>
    <cellStyle name="Normal 3 7 3 2 9" xfId="17447"/>
    <cellStyle name="Normal 3 7 3 2 9 2" xfId="17448"/>
    <cellStyle name="Normal 3 7 3 2 9 2 2" xfId="17449"/>
    <cellStyle name="Normal 3 7 3 2 9 2 2 2" xfId="47591"/>
    <cellStyle name="Normal 3 7 3 2 9 2 3" xfId="47590"/>
    <cellStyle name="Normal 3 7 3 2 9 3" xfId="17450"/>
    <cellStyle name="Normal 3 7 3 2 9 3 2" xfId="47592"/>
    <cellStyle name="Normal 3 7 3 2 9 4" xfId="47589"/>
    <cellStyle name="Normal 3 7 3 3" xfId="17451"/>
    <cellStyle name="Normal 3 7 3 3 10" xfId="17452"/>
    <cellStyle name="Normal 3 7 3 3 10 2" xfId="17453"/>
    <cellStyle name="Normal 3 7 3 3 10 2 2" xfId="47595"/>
    <cellStyle name="Normal 3 7 3 3 10 3" xfId="47594"/>
    <cellStyle name="Normal 3 7 3 3 11" xfId="17454"/>
    <cellStyle name="Normal 3 7 3 3 11 2" xfId="47596"/>
    <cellStyle name="Normal 3 7 3 3 12" xfId="47593"/>
    <cellStyle name="Normal 3 7 3 3 2" xfId="17455"/>
    <cellStyle name="Normal 3 7 3 3 2 2" xfId="17456"/>
    <cellStyle name="Normal 3 7 3 3 2 2 2" xfId="17457"/>
    <cellStyle name="Normal 3 7 3 3 2 2 2 2" xfId="17458"/>
    <cellStyle name="Normal 3 7 3 3 2 2 2 2 2" xfId="47600"/>
    <cellStyle name="Normal 3 7 3 3 2 2 2 3" xfId="47599"/>
    <cellStyle name="Normal 3 7 3 3 2 2 3" xfId="17459"/>
    <cellStyle name="Normal 3 7 3 3 2 2 3 2" xfId="47601"/>
    <cellStyle name="Normal 3 7 3 3 2 2 4" xfId="47598"/>
    <cellStyle name="Normal 3 7 3 3 2 3" xfId="17460"/>
    <cellStyle name="Normal 3 7 3 3 2 3 2" xfId="17461"/>
    <cellStyle name="Normal 3 7 3 3 2 3 2 2" xfId="17462"/>
    <cellStyle name="Normal 3 7 3 3 2 3 2 2 2" xfId="47604"/>
    <cellStyle name="Normal 3 7 3 3 2 3 2 3" xfId="47603"/>
    <cellStyle name="Normal 3 7 3 3 2 3 3" xfId="17463"/>
    <cellStyle name="Normal 3 7 3 3 2 3 3 2" xfId="47605"/>
    <cellStyle name="Normal 3 7 3 3 2 3 4" xfId="47602"/>
    <cellStyle name="Normal 3 7 3 3 2 4" xfId="17464"/>
    <cellStyle name="Normal 3 7 3 3 2 4 2" xfId="17465"/>
    <cellStyle name="Normal 3 7 3 3 2 4 2 2" xfId="17466"/>
    <cellStyle name="Normal 3 7 3 3 2 4 2 2 2" xfId="47608"/>
    <cellStyle name="Normal 3 7 3 3 2 4 2 3" xfId="47607"/>
    <cellStyle name="Normal 3 7 3 3 2 4 3" xfId="17467"/>
    <cellStyle name="Normal 3 7 3 3 2 4 3 2" xfId="47609"/>
    <cellStyle name="Normal 3 7 3 3 2 4 4" xfId="47606"/>
    <cellStyle name="Normal 3 7 3 3 2 5" xfId="17468"/>
    <cellStyle name="Normal 3 7 3 3 2 5 2" xfId="17469"/>
    <cellStyle name="Normal 3 7 3 3 2 5 2 2" xfId="47611"/>
    <cellStyle name="Normal 3 7 3 3 2 5 3" xfId="47610"/>
    <cellStyle name="Normal 3 7 3 3 2 6" xfId="17470"/>
    <cellStyle name="Normal 3 7 3 3 2 6 2" xfId="47612"/>
    <cellStyle name="Normal 3 7 3 3 2 7" xfId="47597"/>
    <cellStyle name="Normal 3 7 3 3 3" xfId="17471"/>
    <cellStyle name="Normal 3 7 3 3 3 2" xfId="17472"/>
    <cellStyle name="Normal 3 7 3 3 3 2 2" xfId="17473"/>
    <cellStyle name="Normal 3 7 3 3 3 2 2 2" xfId="17474"/>
    <cellStyle name="Normal 3 7 3 3 3 2 2 2 2" xfId="47616"/>
    <cellStyle name="Normal 3 7 3 3 3 2 2 3" xfId="47615"/>
    <cellStyle name="Normal 3 7 3 3 3 2 3" xfId="17475"/>
    <cellStyle name="Normal 3 7 3 3 3 2 3 2" xfId="47617"/>
    <cellStyle name="Normal 3 7 3 3 3 2 4" xfId="47614"/>
    <cellStyle name="Normal 3 7 3 3 3 3" xfId="17476"/>
    <cellStyle name="Normal 3 7 3 3 3 3 2" xfId="17477"/>
    <cellStyle name="Normal 3 7 3 3 3 3 2 2" xfId="17478"/>
    <cellStyle name="Normal 3 7 3 3 3 3 2 2 2" xfId="47620"/>
    <cellStyle name="Normal 3 7 3 3 3 3 2 3" xfId="47619"/>
    <cellStyle name="Normal 3 7 3 3 3 3 3" xfId="17479"/>
    <cellStyle name="Normal 3 7 3 3 3 3 3 2" xfId="47621"/>
    <cellStyle name="Normal 3 7 3 3 3 3 4" xfId="47618"/>
    <cellStyle name="Normal 3 7 3 3 3 4" xfId="17480"/>
    <cellStyle name="Normal 3 7 3 3 3 4 2" xfId="17481"/>
    <cellStyle name="Normal 3 7 3 3 3 4 2 2" xfId="17482"/>
    <cellStyle name="Normal 3 7 3 3 3 4 2 2 2" xfId="47624"/>
    <cellStyle name="Normal 3 7 3 3 3 4 2 3" xfId="47623"/>
    <cellStyle name="Normal 3 7 3 3 3 4 3" xfId="17483"/>
    <cellStyle name="Normal 3 7 3 3 3 4 3 2" xfId="47625"/>
    <cellStyle name="Normal 3 7 3 3 3 4 4" xfId="47622"/>
    <cellStyle name="Normal 3 7 3 3 3 5" xfId="17484"/>
    <cellStyle name="Normal 3 7 3 3 3 5 2" xfId="17485"/>
    <cellStyle name="Normal 3 7 3 3 3 5 2 2" xfId="47627"/>
    <cellStyle name="Normal 3 7 3 3 3 5 3" xfId="47626"/>
    <cellStyle name="Normal 3 7 3 3 3 6" xfId="17486"/>
    <cellStyle name="Normal 3 7 3 3 3 6 2" xfId="47628"/>
    <cellStyle name="Normal 3 7 3 3 3 7" xfId="47613"/>
    <cellStyle name="Normal 3 7 3 3 4" xfId="17487"/>
    <cellStyle name="Normal 3 7 3 3 4 2" xfId="17488"/>
    <cellStyle name="Normal 3 7 3 3 4 2 2" xfId="17489"/>
    <cellStyle name="Normal 3 7 3 3 4 2 2 2" xfId="17490"/>
    <cellStyle name="Normal 3 7 3 3 4 2 2 2 2" xfId="47632"/>
    <cellStyle name="Normal 3 7 3 3 4 2 2 3" xfId="47631"/>
    <cellStyle name="Normal 3 7 3 3 4 2 3" xfId="17491"/>
    <cellStyle name="Normal 3 7 3 3 4 2 3 2" xfId="47633"/>
    <cellStyle name="Normal 3 7 3 3 4 2 4" xfId="47630"/>
    <cellStyle name="Normal 3 7 3 3 4 3" xfId="17492"/>
    <cellStyle name="Normal 3 7 3 3 4 3 2" xfId="17493"/>
    <cellStyle name="Normal 3 7 3 3 4 3 2 2" xfId="17494"/>
    <cellStyle name="Normal 3 7 3 3 4 3 2 2 2" xfId="47636"/>
    <cellStyle name="Normal 3 7 3 3 4 3 2 3" xfId="47635"/>
    <cellStyle name="Normal 3 7 3 3 4 3 3" xfId="17495"/>
    <cellStyle name="Normal 3 7 3 3 4 3 3 2" xfId="47637"/>
    <cellStyle name="Normal 3 7 3 3 4 3 4" xfId="47634"/>
    <cellStyle name="Normal 3 7 3 3 4 4" xfId="17496"/>
    <cellStyle name="Normal 3 7 3 3 4 4 2" xfId="17497"/>
    <cellStyle name="Normal 3 7 3 3 4 4 2 2" xfId="47639"/>
    <cellStyle name="Normal 3 7 3 3 4 4 3" xfId="47638"/>
    <cellStyle name="Normal 3 7 3 3 4 5" xfId="17498"/>
    <cellStyle name="Normal 3 7 3 3 4 5 2" xfId="47640"/>
    <cellStyle name="Normal 3 7 3 3 4 6" xfId="47629"/>
    <cellStyle name="Normal 3 7 3 3 5" xfId="17499"/>
    <cellStyle name="Normal 3 7 3 3 5 2" xfId="17500"/>
    <cellStyle name="Normal 3 7 3 3 5 2 2" xfId="17501"/>
    <cellStyle name="Normal 3 7 3 3 5 2 2 2" xfId="47643"/>
    <cellStyle name="Normal 3 7 3 3 5 2 3" xfId="47642"/>
    <cellStyle name="Normal 3 7 3 3 5 3" xfId="17502"/>
    <cellStyle name="Normal 3 7 3 3 5 3 2" xfId="47644"/>
    <cellStyle name="Normal 3 7 3 3 5 4" xfId="47641"/>
    <cellStyle name="Normal 3 7 3 3 6" xfId="17503"/>
    <cellStyle name="Normal 3 7 3 3 6 2" xfId="17504"/>
    <cellStyle name="Normal 3 7 3 3 6 2 2" xfId="17505"/>
    <cellStyle name="Normal 3 7 3 3 6 2 2 2" xfId="47647"/>
    <cellStyle name="Normal 3 7 3 3 6 2 3" xfId="47646"/>
    <cellStyle name="Normal 3 7 3 3 6 3" xfId="17506"/>
    <cellStyle name="Normal 3 7 3 3 6 3 2" xfId="47648"/>
    <cellStyle name="Normal 3 7 3 3 6 4" xfId="47645"/>
    <cellStyle name="Normal 3 7 3 3 7" xfId="17507"/>
    <cellStyle name="Normal 3 7 3 3 7 2" xfId="17508"/>
    <cellStyle name="Normal 3 7 3 3 7 2 2" xfId="17509"/>
    <cellStyle name="Normal 3 7 3 3 7 2 2 2" xfId="47651"/>
    <cellStyle name="Normal 3 7 3 3 7 2 3" xfId="47650"/>
    <cellStyle name="Normal 3 7 3 3 7 3" xfId="17510"/>
    <cellStyle name="Normal 3 7 3 3 7 3 2" xfId="47652"/>
    <cellStyle name="Normal 3 7 3 3 7 4" xfId="47649"/>
    <cellStyle name="Normal 3 7 3 3 8" xfId="17511"/>
    <cellStyle name="Normal 3 7 3 3 8 2" xfId="17512"/>
    <cellStyle name="Normal 3 7 3 3 8 2 2" xfId="17513"/>
    <cellStyle name="Normal 3 7 3 3 8 2 2 2" xfId="47655"/>
    <cellStyle name="Normal 3 7 3 3 8 2 3" xfId="47654"/>
    <cellStyle name="Normal 3 7 3 3 8 3" xfId="17514"/>
    <cellStyle name="Normal 3 7 3 3 8 3 2" xfId="47656"/>
    <cellStyle name="Normal 3 7 3 3 8 4" xfId="47653"/>
    <cellStyle name="Normal 3 7 3 3 9" xfId="17515"/>
    <cellStyle name="Normal 3 7 3 3 9 2" xfId="17516"/>
    <cellStyle name="Normal 3 7 3 3 9 2 2" xfId="17517"/>
    <cellStyle name="Normal 3 7 3 3 9 2 2 2" xfId="47659"/>
    <cellStyle name="Normal 3 7 3 3 9 2 3" xfId="47658"/>
    <cellStyle name="Normal 3 7 3 3 9 3" xfId="17518"/>
    <cellStyle name="Normal 3 7 3 3 9 3 2" xfId="47660"/>
    <cellStyle name="Normal 3 7 3 3 9 4" xfId="47657"/>
    <cellStyle name="Normal 3 7 3 4" xfId="17519"/>
    <cellStyle name="Normal 3 7 3 4 2" xfId="17520"/>
    <cellStyle name="Normal 3 7 3 4 2 2" xfId="17521"/>
    <cellStyle name="Normal 3 7 3 4 2 2 2" xfId="17522"/>
    <cellStyle name="Normal 3 7 3 4 2 2 2 2" xfId="47664"/>
    <cellStyle name="Normal 3 7 3 4 2 2 3" xfId="47663"/>
    <cellStyle name="Normal 3 7 3 4 2 3" xfId="17523"/>
    <cellStyle name="Normal 3 7 3 4 2 3 2" xfId="47665"/>
    <cellStyle name="Normal 3 7 3 4 2 4" xfId="47662"/>
    <cellStyle name="Normal 3 7 3 4 3" xfId="17524"/>
    <cellStyle name="Normal 3 7 3 4 3 2" xfId="17525"/>
    <cellStyle name="Normal 3 7 3 4 3 2 2" xfId="17526"/>
    <cellStyle name="Normal 3 7 3 4 3 2 2 2" xfId="47668"/>
    <cellStyle name="Normal 3 7 3 4 3 2 3" xfId="47667"/>
    <cellStyle name="Normal 3 7 3 4 3 3" xfId="17527"/>
    <cellStyle name="Normal 3 7 3 4 3 3 2" xfId="47669"/>
    <cellStyle name="Normal 3 7 3 4 3 4" xfId="47666"/>
    <cellStyle name="Normal 3 7 3 4 4" xfId="17528"/>
    <cellStyle name="Normal 3 7 3 4 4 2" xfId="17529"/>
    <cellStyle name="Normal 3 7 3 4 4 2 2" xfId="17530"/>
    <cellStyle name="Normal 3 7 3 4 4 2 2 2" xfId="47672"/>
    <cellStyle name="Normal 3 7 3 4 4 2 3" xfId="47671"/>
    <cellStyle name="Normal 3 7 3 4 4 3" xfId="17531"/>
    <cellStyle name="Normal 3 7 3 4 4 3 2" xfId="47673"/>
    <cellStyle name="Normal 3 7 3 4 4 4" xfId="47670"/>
    <cellStyle name="Normal 3 7 3 4 5" xfId="17532"/>
    <cellStyle name="Normal 3 7 3 4 5 2" xfId="17533"/>
    <cellStyle name="Normal 3 7 3 4 5 2 2" xfId="47675"/>
    <cellStyle name="Normal 3 7 3 4 5 3" xfId="47674"/>
    <cellStyle name="Normal 3 7 3 4 6" xfId="17534"/>
    <cellStyle name="Normal 3 7 3 4 6 2" xfId="47676"/>
    <cellStyle name="Normal 3 7 3 4 7" xfId="47661"/>
    <cellStyle name="Normal 3 7 3 5" xfId="17535"/>
    <cellStyle name="Normal 3 7 3 5 2" xfId="17536"/>
    <cellStyle name="Normal 3 7 3 5 2 2" xfId="17537"/>
    <cellStyle name="Normal 3 7 3 5 2 2 2" xfId="17538"/>
    <cellStyle name="Normal 3 7 3 5 2 2 2 2" xfId="47680"/>
    <cellStyle name="Normal 3 7 3 5 2 2 3" xfId="47679"/>
    <cellStyle name="Normal 3 7 3 5 2 3" xfId="17539"/>
    <cellStyle name="Normal 3 7 3 5 2 3 2" xfId="47681"/>
    <cellStyle name="Normal 3 7 3 5 2 4" xfId="47678"/>
    <cellStyle name="Normal 3 7 3 5 3" xfId="17540"/>
    <cellStyle name="Normal 3 7 3 5 3 2" xfId="17541"/>
    <cellStyle name="Normal 3 7 3 5 3 2 2" xfId="17542"/>
    <cellStyle name="Normal 3 7 3 5 3 2 2 2" xfId="47684"/>
    <cellStyle name="Normal 3 7 3 5 3 2 3" xfId="47683"/>
    <cellStyle name="Normal 3 7 3 5 3 3" xfId="17543"/>
    <cellStyle name="Normal 3 7 3 5 3 3 2" xfId="47685"/>
    <cellStyle name="Normal 3 7 3 5 3 4" xfId="47682"/>
    <cellStyle name="Normal 3 7 3 5 4" xfId="17544"/>
    <cellStyle name="Normal 3 7 3 5 4 2" xfId="17545"/>
    <cellStyle name="Normal 3 7 3 5 4 2 2" xfId="17546"/>
    <cellStyle name="Normal 3 7 3 5 4 2 2 2" xfId="47688"/>
    <cellStyle name="Normal 3 7 3 5 4 2 3" xfId="47687"/>
    <cellStyle name="Normal 3 7 3 5 4 3" xfId="17547"/>
    <cellStyle name="Normal 3 7 3 5 4 3 2" xfId="47689"/>
    <cellStyle name="Normal 3 7 3 5 4 4" xfId="47686"/>
    <cellStyle name="Normal 3 7 3 5 5" xfId="17548"/>
    <cellStyle name="Normal 3 7 3 5 5 2" xfId="17549"/>
    <cellStyle name="Normal 3 7 3 5 5 2 2" xfId="47691"/>
    <cellStyle name="Normal 3 7 3 5 5 3" xfId="47690"/>
    <cellStyle name="Normal 3 7 3 5 6" xfId="17550"/>
    <cellStyle name="Normal 3 7 3 5 6 2" xfId="47692"/>
    <cellStyle name="Normal 3 7 3 5 7" xfId="47677"/>
    <cellStyle name="Normal 3 7 3 6" xfId="17551"/>
    <cellStyle name="Normal 3 7 3 6 2" xfId="17552"/>
    <cellStyle name="Normal 3 7 3 6 2 2" xfId="17553"/>
    <cellStyle name="Normal 3 7 3 6 2 2 2" xfId="17554"/>
    <cellStyle name="Normal 3 7 3 6 2 2 2 2" xfId="47696"/>
    <cellStyle name="Normal 3 7 3 6 2 2 3" xfId="47695"/>
    <cellStyle name="Normal 3 7 3 6 2 3" xfId="17555"/>
    <cellStyle name="Normal 3 7 3 6 2 3 2" xfId="47697"/>
    <cellStyle name="Normal 3 7 3 6 2 4" xfId="47694"/>
    <cellStyle name="Normal 3 7 3 6 3" xfId="17556"/>
    <cellStyle name="Normal 3 7 3 6 3 2" xfId="17557"/>
    <cellStyle name="Normal 3 7 3 6 3 2 2" xfId="17558"/>
    <cellStyle name="Normal 3 7 3 6 3 2 2 2" xfId="47700"/>
    <cellStyle name="Normal 3 7 3 6 3 2 3" xfId="47699"/>
    <cellStyle name="Normal 3 7 3 6 3 3" xfId="17559"/>
    <cellStyle name="Normal 3 7 3 6 3 3 2" xfId="47701"/>
    <cellStyle name="Normal 3 7 3 6 3 4" xfId="47698"/>
    <cellStyle name="Normal 3 7 3 6 4" xfId="17560"/>
    <cellStyle name="Normal 3 7 3 6 4 2" xfId="17561"/>
    <cellStyle name="Normal 3 7 3 6 4 2 2" xfId="47703"/>
    <cellStyle name="Normal 3 7 3 6 4 3" xfId="47702"/>
    <cellStyle name="Normal 3 7 3 6 5" xfId="17562"/>
    <cellStyle name="Normal 3 7 3 6 5 2" xfId="47704"/>
    <cellStyle name="Normal 3 7 3 6 6" xfId="47693"/>
    <cellStyle name="Normal 3 7 3 7" xfId="17563"/>
    <cellStyle name="Normal 3 7 3 7 2" xfId="17564"/>
    <cellStyle name="Normal 3 7 3 7 2 2" xfId="17565"/>
    <cellStyle name="Normal 3 7 3 7 2 2 2" xfId="47707"/>
    <cellStyle name="Normal 3 7 3 7 2 3" xfId="47706"/>
    <cellStyle name="Normal 3 7 3 7 3" xfId="17566"/>
    <cellStyle name="Normal 3 7 3 7 3 2" xfId="47708"/>
    <cellStyle name="Normal 3 7 3 7 4" xfId="47705"/>
    <cellStyle name="Normal 3 7 3 8" xfId="17567"/>
    <cellStyle name="Normal 3 7 3 8 2" xfId="17568"/>
    <cellStyle name="Normal 3 7 3 8 2 2" xfId="17569"/>
    <cellStyle name="Normal 3 7 3 8 2 2 2" xfId="47711"/>
    <cellStyle name="Normal 3 7 3 8 2 3" xfId="47710"/>
    <cellStyle name="Normal 3 7 3 8 3" xfId="17570"/>
    <cellStyle name="Normal 3 7 3 8 3 2" xfId="47712"/>
    <cellStyle name="Normal 3 7 3 8 4" xfId="47709"/>
    <cellStyle name="Normal 3 7 3 9" xfId="17571"/>
    <cellStyle name="Normal 3 7 3 9 2" xfId="17572"/>
    <cellStyle name="Normal 3 7 3 9 2 2" xfId="17573"/>
    <cellStyle name="Normal 3 7 3 9 2 2 2" xfId="47715"/>
    <cellStyle name="Normal 3 7 3 9 2 3" xfId="47714"/>
    <cellStyle name="Normal 3 7 3 9 3" xfId="17574"/>
    <cellStyle name="Normal 3 7 3 9 3 2" xfId="47716"/>
    <cellStyle name="Normal 3 7 3 9 4" xfId="47713"/>
    <cellStyle name="Normal 3 7 4" xfId="17575"/>
    <cellStyle name="Normal 3 7 4 10" xfId="17576"/>
    <cellStyle name="Normal 3 7 4 10 2" xfId="17577"/>
    <cellStyle name="Normal 3 7 4 10 2 2" xfId="17578"/>
    <cellStyle name="Normal 3 7 4 10 2 2 2" xfId="47720"/>
    <cellStyle name="Normal 3 7 4 10 2 3" xfId="47719"/>
    <cellStyle name="Normal 3 7 4 10 3" xfId="17579"/>
    <cellStyle name="Normal 3 7 4 10 3 2" xfId="47721"/>
    <cellStyle name="Normal 3 7 4 10 4" xfId="47718"/>
    <cellStyle name="Normal 3 7 4 11" xfId="17580"/>
    <cellStyle name="Normal 3 7 4 11 2" xfId="17581"/>
    <cellStyle name="Normal 3 7 4 11 2 2" xfId="47723"/>
    <cellStyle name="Normal 3 7 4 11 3" xfId="47722"/>
    <cellStyle name="Normal 3 7 4 12" xfId="17582"/>
    <cellStyle name="Normal 3 7 4 12 2" xfId="47724"/>
    <cellStyle name="Normal 3 7 4 13" xfId="17583"/>
    <cellStyle name="Normal 3 7 4 13 2" xfId="47725"/>
    <cellStyle name="Normal 3 7 4 14" xfId="47717"/>
    <cellStyle name="Normal 3 7 4 2" xfId="17584"/>
    <cellStyle name="Normal 3 7 4 2 10" xfId="17585"/>
    <cellStyle name="Normal 3 7 4 2 10 2" xfId="17586"/>
    <cellStyle name="Normal 3 7 4 2 10 2 2" xfId="47728"/>
    <cellStyle name="Normal 3 7 4 2 10 3" xfId="47727"/>
    <cellStyle name="Normal 3 7 4 2 11" xfId="17587"/>
    <cellStyle name="Normal 3 7 4 2 11 2" xfId="47729"/>
    <cellStyle name="Normal 3 7 4 2 12" xfId="47726"/>
    <cellStyle name="Normal 3 7 4 2 2" xfId="17588"/>
    <cellStyle name="Normal 3 7 4 2 2 2" xfId="17589"/>
    <cellStyle name="Normal 3 7 4 2 2 2 2" xfId="17590"/>
    <cellStyle name="Normal 3 7 4 2 2 2 2 2" xfId="17591"/>
    <cellStyle name="Normal 3 7 4 2 2 2 2 2 2" xfId="47733"/>
    <cellStyle name="Normal 3 7 4 2 2 2 2 3" xfId="47732"/>
    <cellStyle name="Normal 3 7 4 2 2 2 3" xfId="17592"/>
    <cellStyle name="Normal 3 7 4 2 2 2 3 2" xfId="47734"/>
    <cellStyle name="Normal 3 7 4 2 2 2 4" xfId="47731"/>
    <cellStyle name="Normal 3 7 4 2 2 3" xfId="17593"/>
    <cellStyle name="Normal 3 7 4 2 2 3 2" xfId="17594"/>
    <cellStyle name="Normal 3 7 4 2 2 3 2 2" xfId="17595"/>
    <cellStyle name="Normal 3 7 4 2 2 3 2 2 2" xfId="47737"/>
    <cellStyle name="Normal 3 7 4 2 2 3 2 3" xfId="47736"/>
    <cellStyle name="Normal 3 7 4 2 2 3 3" xfId="17596"/>
    <cellStyle name="Normal 3 7 4 2 2 3 3 2" xfId="47738"/>
    <cellStyle name="Normal 3 7 4 2 2 3 4" xfId="47735"/>
    <cellStyle name="Normal 3 7 4 2 2 4" xfId="17597"/>
    <cellStyle name="Normal 3 7 4 2 2 4 2" xfId="17598"/>
    <cellStyle name="Normal 3 7 4 2 2 4 2 2" xfId="17599"/>
    <cellStyle name="Normal 3 7 4 2 2 4 2 2 2" xfId="47741"/>
    <cellStyle name="Normal 3 7 4 2 2 4 2 3" xfId="47740"/>
    <cellStyle name="Normal 3 7 4 2 2 4 3" xfId="17600"/>
    <cellStyle name="Normal 3 7 4 2 2 4 3 2" xfId="47742"/>
    <cellStyle name="Normal 3 7 4 2 2 4 4" xfId="47739"/>
    <cellStyle name="Normal 3 7 4 2 2 5" xfId="17601"/>
    <cellStyle name="Normal 3 7 4 2 2 5 2" xfId="17602"/>
    <cellStyle name="Normal 3 7 4 2 2 5 2 2" xfId="47744"/>
    <cellStyle name="Normal 3 7 4 2 2 5 3" xfId="47743"/>
    <cellStyle name="Normal 3 7 4 2 2 6" xfId="17603"/>
    <cellStyle name="Normal 3 7 4 2 2 6 2" xfId="47745"/>
    <cellStyle name="Normal 3 7 4 2 2 7" xfId="47730"/>
    <cellStyle name="Normal 3 7 4 2 3" xfId="17604"/>
    <cellStyle name="Normal 3 7 4 2 3 2" xfId="17605"/>
    <cellStyle name="Normal 3 7 4 2 3 2 2" xfId="17606"/>
    <cellStyle name="Normal 3 7 4 2 3 2 2 2" xfId="17607"/>
    <cellStyle name="Normal 3 7 4 2 3 2 2 2 2" xfId="47749"/>
    <cellStyle name="Normal 3 7 4 2 3 2 2 3" xfId="47748"/>
    <cellStyle name="Normal 3 7 4 2 3 2 3" xfId="17608"/>
    <cellStyle name="Normal 3 7 4 2 3 2 3 2" xfId="47750"/>
    <cellStyle name="Normal 3 7 4 2 3 2 4" xfId="47747"/>
    <cellStyle name="Normal 3 7 4 2 3 3" xfId="17609"/>
    <cellStyle name="Normal 3 7 4 2 3 3 2" xfId="17610"/>
    <cellStyle name="Normal 3 7 4 2 3 3 2 2" xfId="17611"/>
    <cellStyle name="Normal 3 7 4 2 3 3 2 2 2" xfId="47753"/>
    <cellStyle name="Normal 3 7 4 2 3 3 2 3" xfId="47752"/>
    <cellStyle name="Normal 3 7 4 2 3 3 3" xfId="17612"/>
    <cellStyle name="Normal 3 7 4 2 3 3 3 2" xfId="47754"/>
    <cellStyle name="Normal 3 7 4 2 3 3 4" xfId="47751"/>
    <cellStyle name="Normal 3 7 4 2 3 4" xfId="17613"/>
    <cellStyle name="Normal 3 7 4 2 3 4 2" xfId="17614"/>
    <cellStyle name="Normal 3 7 4 2 3 4 2 2" xfId="17615"/>
    <cellStyle name="Normal 3 7 4 2 3 4 2 2 2" xfId="47757"/>
    <cellStyle name="Normal 3 7 4 2 3 4 2 3" xfId="47756"/>
    <cellStyle name="Normal 3 7 4 2 3 4 3" xfId="17616"/>
    <cellStyle name="Normal 3 7 4 2 3 4 3 2" xfId="47758"/>
    <cellStyle name="Normal 3 7 4 2 3 4 4" xfId="47755"/>
    <cellStyle name="Normal 3 7 4 2 3 5" xfId="17617"/>
    <cellStyle name="Normal 3 7 4 2 3 5 2" xfId="17618"/>
    <cellStyle name="Normal 3 7 4 2 3 5 2 2" xfId="47760"/>
    <cellStyle name="Normal 3 7 4 2 3 5 3" xfId="47759"/>
    <cellStyle name="Normal 3 7 4 2 3 6" xfId="17619"/>
    <cellStyle name="Normal 3 7 4 2 3 6 2" xfId="47761"/>
    <cellStyle name="Normal 3 7 4 2 3 7" xfId="47746"/>
    <cellStyle name="Normal 3 7 4 2 4" xfId="17620"/>
    <cellStyle name="Normal 3 7 4 2 4 2" xfId="17621"/>
    <cellStyle name="Normal 3 7 4 2 4 2 2" xfId="17622"/>
    <cellStyle name="Normal 3 7 4 2 4 2 2 2" xfId="17623"/>
    <cellStyle name="Normal 3 7 4 2 4 2 2 2 2" xfId="47765"/>
    <cellStyle name="Normal 3 7 4 2 4 2 2 3" xfId="47764"/>
    <cellStyle name="Normal 3 7 4 2 4 2 3" xfId="17624"/>
    <cellStyle name="Normal 3 7 4 2 4 2 3 2" xfId="47766"/>
    <cellStyle name="Normal 3 7 4 2 4 2 4" xfId="47763"/>
    <cellStyle name="Normal 3 7 4 2 4 3" xfId="17625"/>
    <cellStyle name="Normal 3 7 4 2 4 3 2" xfId="17626"/>
    <cellStyle name="Normal 3 7 4 2 4 3 2 2" xfId="17627"/>
    <cellStyle name="Normal 3 7 4 2 4 3 2 2 2" xfId="47769"/>
    <cellStyle name="Normal 3 7 4 2 4 3 2 3" xfId="47768"/>
    <cellStyle name="Normal 3 7 4 2 4 3 3" xfId="17628"/>
    <cellStyle name="Normal 3 7 4 2 4 3 3 2" xfId="47770"/>
    <cellStyle name="Normal 3 7 4 2 4 3 4" xfId="47767"/>
    <cellStyle name="Normal 3 7 4 2 4 4" xfId="17629"/>
    <cellStyle name="Normal 3 7 4 2 4 4 2" xfId="17630"/>
    <cellStyle name="Normal 3 7 4 2 4 4 2 2" xfId="47772"/>
    <cellStyle name="Normal 3 7 4 2 4 4 3" xfId="47771"/>
    <cellStyle name="Normal 3 7 4 2 4 5" xfId="17631"/>
    <cellStyle name="Normal 3 7 4 2 4 5 2" xfId="47773"/>
    <cellStyle name="Normal 3 7 4 2 4 6" xfId="47762"/>
    <cellStyle name="Normal 3 7 4 2 5" xfId="17632"/>
    <cellStyle name="Normal 3 7 4 2 5 2" xfId="17633"/>
    <cellStyle name="Normal 3 7 4 2 5 2 2" xfId="17634"/>
    <cellStyle name="Normal 3 7 4 2 5 2 2 2" xfId="47776"/>
    <cellStyle name="Normal 3 7 4 2 5 2 3" xfId="47775"/>
    <cellStyle name="Normal 3 7 4 2 5 3" xfId="17635"/>
    <cellStyle name="Normal 3 7 4 2 5 3 2" xfId="47777"/>
    <cellStyle name="Normal 3 7 4 2 5 4" xfId="47774"/>
    <cellStyle name="Normal 3 7 4 2 6" xfId="17636"/>
    <cellStyle name="Normal 3 7 4 2 6 2" xfId="17637"/>
    <cellStyle name="Normal 3 7 4 2 6 2 2" xfId="17638"/>
    <cellStyle name="Normal 3 7 4 2 6 2 2 2" xfId="47780"/>
    <cellStyle name="Normal 3 7 4 2 6 2 3" xfId="47779"/>
    <cellStyle name="Normal 3 7 4 2 6 3" xfId="17639"/>
    <cellStyle name="Normal 3 7 4 2 6 3 2" xfId="47781"/>
    <cellStyle name="Normal 3 7 4 2 6 4" xfId="47778"/>
    <cellStyle name="Normal 3 7 4 2 7" xfId="17640"/>
    <cellStyle name="Normal 3 7 4 2 7 2" xfId="17641"/>
    <cellStyle name="Normal 3 7 4 2 7 2 2" xfId="17642"/>
    <cellStyle name="Normal 3 7 4 2 7 2 2 2" xfId="47784"/>
    <cellStyle name="Normal 3 7 4 2 7 2 3" xfId="47783"/>
    <cellStyle name="Normal 3 7 4 2 7 3" xfId="17643"/>
    <cellStyle name="Normal 3 7 4 2 7 3 2" xfId="47785"/>
    <cellStyle name="Normal 3 7 4 2 7 4" xfId="47782"/>
    <cellStyle name="Normal 3 7 4 2 8" xfId="17644"/>
    <cellStyle name="Normal 3 7 4 2 8 2" xfId="17645"/>
    <cellStyle name="Normal 3 7 4 2 8 2 2" xfId="17646"/>
    <cellStyle name="Normal 3 7 4 2 8 2 2 2" xfId="47788"/>
    <cellStyle name="Normal 3 7 4 2 8 2 3" xfId="47787"/>
    <cellStyle name="Normal 3 7 4 2 8 3" xfId="17647"/>
    <cellStyle name="Normal 3 7 4 2 8 3 2" xfId="47789"/>
    <cellStyle name="Normal 3 7 4 2 8 4" xfId="47786"/>
    <cellStyle name="Normal 3 7 4 2 9" xfId="17648"/>
    <cellStyle name="Normal 3 7 4 2 9 2" xfId="17649"/>
    <cellStyle name="Normal 3 7 4 2 9 2 2" xfId="17650"/>
    <cellStyle name="Normal 3 7 4 2 9 2 2 2" xfId="47792"/>
    <cellStyle name="Normal 3 7 4 2 9 2 3" xfId="47791"/>
    <cellStyle name="Normal 3 7 4 2 9 3" xfId="17651"/>
    <cellStyle name="Normal 3 7 4 2 9 3 2" xfId="47793"/>
    <cellStyle name="Normal 3 7 4 2 9 4" xfId="47790"/>
    <cellStyle name="Normal 3 7 4 3" xfId="17652"/>
    <cellStyle name="Normal 3 7 4 3 2" xfId="17653"/>
    <cellStyle name="Normal 3 7 4 3 2 2" xfId="17654"/>
    <cellStyle name="Normal 3 7 4 3 2 2 2" xfId="17655"/>
    <cellStyle name="Normal 3 7 4 3 2 2 2 2" xfId="47797"/>
    <cellStyle name="Normal 3 7 4 3 2 2 3" xfId="47796"/>
    <cellStyle name="Normal 3 7 4 3 2 3" xfId="17656"/>
    <cellStyle name="Normal 3 7 4 3 2 3 2" xfId="47798"/>
    <cellStyle name="Normal 3 7 4 3 2 4" xfId="47795"/>
    <cellStyle name="Normal 3 7 4 3 3" xfId="17657"/>
    <cellStyle name="Normal 3 7 4 3 3 2" xfId="17658"/>
    <cellStyle name="Normal 3 7 4 3 3 2 2" xfId="17659"/>
    <cellStyle name="Normal 3 7 4 3 3 2 2 2" xfId="47801"/>
    <cellStyle name="Normal 3 7 4 3 3 2 3" xfId="47800"/>
    <cellStyle name="Normal 3 7 4 3 3 3" xfId="17660"/>
    <cellStyle name="Normal 3 7 4 3 3 3 2" xfId="47802"/>
    <cellStyle name="Normal 3 7 4 3 3 4" xfId="47799"/>
    <cellStyle name="Normal 3 7 4 3 4" xfId="17661"/>
    <cellStyle name="Normal 3 7 4 3 4 2" xfId="17662"/>
    <cellStyle name="Normal 3 7 4 3 4 2 2" xfId="17663"/>
    <cellStyle name="Normal 3 7 4 3 4 2 2 2" xfId="47805"/>
    <cellStyle name="Normal 3 7 4 3 4 2 3" xfId="47804"/>
    <cellStyle name="Normal 3 7 4 3 4 3" xfId="17664"/>
    <cellStyle name="Normal 3 7 4 3 4 3 2" xfId="47806"/>
    <cellStyle name="Normal 3 7 4 3 4 4" xfId="47803"/>
    <cellStyle name="Normal 3 7 4 3 5" xfId="17665"/>
    <cellStyle name="Normal 3 7 4 3 5 2" xfId="17666"/>
    <cellStyle name="Normal 3 7 4 3 5 2 2" xfId="47808"/>
    <cellStyle name="Normal 3 7 4 3 5 3" xfId="47807"/>
    <cellStyle name="Normal 3 7 4 3 6" xfId="17667"/>
    <cellStyle name="Normal 3 7 4 3 6 2" xfId="47809"/>
    <cellStyle name="Normal 3 7 4 3 7" xfId="47794"/>
    <cellStyle name="Normal 3 7 4 4" xfId="17668"/>
    <cellStyle name="Normal 3 7 4 4 2" xfId="17669"/>
    <cellStyle name="Normal 3 7 4 4 2 2" xfId="17670"/>
    <cellStyle name="Normal 3 7 4 4 2 2 2" xfId="17671"/>
    <cellStyle name="Normal 3 7 4 4 2 2 2 2" xfId="47813"/>
    <cellStyle name="Normal 3 7 4 4 2 2 3" xfId="47812"/>
    <cellStyle name="Normal 3 7 4 4 2 3" xfId="17672"/>
    <cellStyle name="Normal 3 7 4 4 2 3 2" xfId="47814"/>
    <cellStyle name="Normal 3 7 4 4 2 4" xfId="47811"/>
    <cellStyle name="Normal 3 7 4 4 3" xfId="17673"/>
    <cellStyle name="Normal 3 7 4 4 3 2" xfId="17674"/>
    <cellStyle name="Normal 3 7 4 4 3 2 2" xfId="17675"/>
    <cellStyle name="Normal 3 7 4 4 3 2 2 2" xfId="47817"/>
    <cellStyle name="Normal 3 7 4 4 3 2 3" xfId="47816"/>
    <cellStyle name="Normal 3 7 4 4 3 3" xfId="17676"/>
    <cellStyle name="Normal 3 7 4 4 3 3 2" xfId="47818"/>
    <cellStyle name="Normal 3 7 4 4 3 4" xfId="47815"/>
    <cellStyle name="Normal 3 7 4 4 4" xfId="17677"/>
    <cellStyle name="Normal 3 7 4 4 4 2" xfId="17678"/>
    <cellStyle name="Normal 3 7 4 4 4 2 2" xfId="17679"/>
    <cellStyle name="Normal 3 7 4 4 4 2 2 2" xfId="47821"/>
    <cellStyle name="Normal 3 7 4 4 4 2 3" xfId="47820"/>
    <cellStyle name="Normal 3 7 4 4 4 3" xfId="17680"/>
    <cellStyle name="Normal 3 7 4 4 4 3 2" xfId="47822"/>
    <cellStyle name="Normal 3 7 4 4 4 4" xfId="47819"/>
    <cellStyle name="Normal 3 7 4 4 5" xfId="17681"/>
    <cellStyle name="Normal 3 7 4 4 5 2" xfId="17682"/>
    <cellStyle name="Normal 3 7 4 4 5 2 2" xfId="47824"/>
    <cellStyle name="Normal 3 7 4 4 5 3" xfId="47823"/>
    <cellStyle name="Normal 3 7 4 4 6" xfId="17683"/>
    <cellStyle name="Normal 3 7 4 4 6 2" xfId="47825"/>
    <cellStyle name="Normal 3 7 4 4 7" xfId="47810"/>
    <cellStyle name="Normal 3 7 4 5" xfId="17684"/>
    <cellStyle name="Normal 3 7 4 5 2" xfId="17685"/>
    <cellStyle name="Normal 3 7 4 5 2 2" xfId="17686"/>
    <cellStyle name="Normal 3 7 4 5 2 2 2" xfId="17687"/>
    <cellStyle name="Normal 3 7 4 5 2 2 2 2" xfId="47829"/>
    <cellStyle name="Normal 3 7 4 5 2 2 3" xfId="47828"/>
    <cellStyle name="Normal 3 7 4 5 2 3" xfId="17688"/>
    <cellStyle name="Normal 3 7 4 5 2 3 2" xfId="47830"/>
    <cellStyle name="Normal 3 7 4 5 2 4" xfId="47827"/>
    <cellStyle name="Normal 3 7 4 5 3" xfId="17689"/>
    <cellStyle name="Normal 3 7 4 5 3 2" xfId="17690"/>
    <cellStyle name="Normal 3 7 4 5 3 2 2" xfId="17691"/>
    <cellStyle name="Normal 3 7 4 5 3 2 2 2" xfId="47833"/>
    <cellStyle name="Normal 3 7 4 5 3 2 3" xfId="47832"/>
    <cellStyle name="Normal 3 7 4 5 3 3" xfId="17692"/>
    <cellStyle name="Normal 3 7 4 5 3 3 2" xfId="47834"/>
    <cellStyle name="Normal 3 7 4 5 3 4" xfId="47831"/>
    <cellStyle name="Normal 3 7 4 5 4" xfId="17693"/>
    <cellStyle name="Normal 3 7 4 5 4 2" xfId="17694"/>
    <cellStyle name="Normal 3 7 4 5 4 2 2" xfId="47836"/>
    <cellStyle name="Normal 3 7 4 5 4 3" xfId="47835"/>
    <cellStyle name="Normal 3 7 4 5 5" xfId="17695"/>
    <cellStyle name="Normal 3 7 4 5 5 2" xfId="47837"/>
    <cellStyle name="Normal 3 7 4 5 6" xfId="47826"/>
    <cellStyle name="Normal 3 7 4 6" xfId="17696"/>
    <cellStyle name="Normal 3 7 4 6 2" xfId="17697"/>
    <cellStyle name="Normal 3 7 4 6 2 2" xfId="17698"/>
    <cellStyle name="Normal 3 7 4 6 2 2 2" xfId="47840"/>
    <cellStyle name="Normal 3 7 4 6 2 3" xfId="47839"/>
    <cellStyle name="Normal 3 7 4 6 3" xfId="17699"/>
    <cellStyle name="Normal 3 7 4 6 3 2" xfId="47841"/>
    <cellStyle name="Normal 3 7 4 6 4" xfId="47838"/>
    <cellStyle name="Normal 3 7 4 7" xfId="17700"/>
    <cellStyle name="Normal 3 7 4 7 2" xfId="17701"/>
    <cellStyle name="Normal 3 7 4 7 2 2" xfId="17702"/>
    <cellStyle name="Normal 3 7 4 7 2 2 2" xfId="47844"/>
    <cellStyle name="Normal 3 7 4 7 2 3" xfId="47843"/>
    <cellStyle name="Normal 3 7 4 7 3" xfId="17703"/>
    <cellStyle name="Normal 3 7 4 7 3 2" xfId="47845"/>
    <cellStyle name="Normal 3 7 4 7 4" xfId="47842"/>
    <cellStyle name="Normal 3 7 4 8" xfId="17704"/>
    <cellStyle name="Normal 3 7 4 8 2" xfId="17705"/>
    <cellStyle name="Normal 3 7 4 8 2 2" xfId="17706"/>
    <cellStyle name="Normal 3 7 4 8 2 2 2" xfId="47848"/>
    <cellStyle name="Normal 3 7 4 8 2 3" xfId="47847"/>
    <cellStyle name="Normal 3 7 4 8 3" xfId="17707"/>
    <cellStyle name="Normal 3 7 4 8 3 2" xfId="47849"/>
    <cellStyle name="Normal 3 7 4 8 4" xfId="47846"/>
    <cellStyle name="Normal 3 7 4 9" xfId="17708"/>
    <cellStyle name="Normal 3 7 4 9 2" xfId="17709"/>
    <cellStyle name="Normal 3 7 4 9 2 2" xfId="17710"/>
    <cellStyle name="Normal 3 7 4 9 2 2 2" xfId="47852"/>
    <cellStyle name="Normal 3 7 4 9 2 3" xfId="47851"/>
    <cellStyle name="Normal 3 7 4 9 3" xfId="17711"/>
    <cellStyle name="Normal 3 7 4 9 3 2" xfId="47853"/>
    <cellStyle name="Normal 3 7 4 9 4" xfId="47850"/>
    <cellStyle name="Normal 3 7 5" xfId="17712"/>
    <cellStyle name="Normal 3 7 5 10" xfId="17713"/>
    <cellStyle name="Normal 3 7 5 10 2" xfId="17714"/>
    <cellStyle name="Normal 3 7 5 10 2 2" xfId="47856"/>
    <cellStyle name="Normal 3 7 5 10 3" xfId="47855"/>
    <cellStyle name="Normal 3 7 5 11" xfId="17715"/>
    <cellStyle name="Normal 3 7 5 11 2" xfId="47857"/>
    <cellStyle name="Normal 3 7 5 12" xfId="47854"/>
    <cellStyle name="Normal 3 7 5 2" xfId="17716"/>
    <cellStyle name="Normal 3 7 5 2 2" xfId="17717"/>
    <cellStyle name="Normal 3 7 5 2 2 2" xfId="17718"/>
    <cellStyle name="Normal 3 7 5 2 2 2 2" xfId="17719"/>
    <cellStyle name="Normal 3 7 5 2 2 2 2 2" xfId="47861"/>
    <cellStyle name="Normal 3 7 5 2 2 2 3" xfId="47860"/>
    <cellStyle name="Normal 3 7 5 2 2 3" xfId="17720"/>
    <cellStyle name="Normal 3 7 5 2 2 3 2" xfId="47862"/>
    <cellStyle name="Normal 3 7 5 2 2 4" xfId="47859"/>
    <cellStyle name="Normal 3 7 5 2 3" xfId="17721"/>
    <cellStyle name="Normal 3 7 5 2 3 2" xfId="17722"/>
    <cellStyle name="Normal 3 7 5 2 3 2 2" xfId="17723"/>
    <cellStyle name="Normal 3 7 5 2 3 2 2 2" xfId="47865"/>
    <cellStyle name="Normal 3 7 5 2 3 2 3" xfId="47864"/>
    <cellStyle name="Normal 3 7 5 2 3 3" xfId="17724"/>
    <cellStyle name="Normal 3 7 5 2 3 3 2" xfId="47866"/>
    <cellStyle name="Normal 3 7 5 2 3 4" xfId="47863"/>
    <cellStyle name="Normal 3 7 5 2 4" xfId="17725"/>
    <cellStyle name="Normal 3 7 5 2 4 2" xfId="17726"/>
    <cellStyle name="Normal 3 7 5 2 4 2 2" xfId="17727"/>
    <cellStyle name="Normal 3 7 5 2 4 2 2 2" xfId="47869"/>
    <cellStyle name="Normal 3 7 5 2 4 2 3" xfId="47868"/>
    <cellStyle name="Normal 3 7 5 2 4 3" xfId="17728"/>
    <cellStyle name="Normal 3 7 5 2 4 3 2" xfId="47870"/>
    <cellStyle name="Normal 3 7 5 2 4 4" xfId="47867"/>
    <cellStyle name="Normal 3 7 5 2 5" xfId="17729"/>
    <cellStyle name="Normal 3 7 5 2 5 2" xfId="17730"/>
    <cellStyle name="Normal 3 7 5 2 5 2 2" xfId="47872"/>
    <cellStyle name="Normal 3 7 5 2 5 3" xfId="47871"/>
    <cellStyle name="Normal 3 7 5 2 6" xfId="17731"/>
    <cellStyle name="Normal 3 7 5 2 6 2" xfId="47873"/>
    <cellStyle name="Normal 3 7 5 2 7" xfId="47858"/>
    <cellStyle name="Normal 3 7 5 3" xfId="17732"/>
    <cellStyle name="Normal 3 7 5 3 2" xfId="17733"/>
    <cellStyle name="Normal 3 7 5 3 2 2" xfId="17734"/>
    <cellStyle name="Normal 3 7 5 3 2 2 2" xfId="17735"/>
    <cellStyle name="Normal 3 7 5 3 2 2 2 2" xfId="47877"/>
    <cellStyle name="Normal 3 7 5 3 2 2 3" xfId="47876"/>
    <cellStyle name="Normal 3 7 5 3 2 3" xfId="17736"/>
    <cellStyle name="Normal 3 7 5 3 2 3 2" xfId="47878"/>
    <cellStyle name="Normal 3 7 5 3 2 4" xfId="47875"/>
    <cellStyle name="Normal 3 7 5 3 3" xfId="17737"/>
    <cellStyle name="Normal 3 7 5 3 3 2" xfId="17738"/>
    <cellStyle name="Normal 3 7 5 3 3 2 2" xfId="17739"/>
    <cellStyle name="Normal 3 7 5 3 3 2 2 2" xfId="47881"/>
    <cellStyle name="Normal 3 7 5 3 3 2 3" xfId="47880"/>
    <cellStyle name="Normal 3 7 5 3 3 3" xfId="17740"/>
    <cellStyle name="Normal 3 7 5 3 3 3 2" xfId="47882"/>
    <cellStyle name="Normal 3 7 5 3 3 4" xfId="47879"/>
    <cellStyle name="Normal 3 7 5 3 4" xfId="17741"/>
    <cellStyle name="Normal 3 7 5 3 4 2" xfId="17742"/>
    <cellStyle name="Normal 3 7 5 3 4 2 2" xfId="17743"/>
    <cellStyle name="Normal 3 7 5 3 4 2 2 2" xfId="47885"/>
    <cellStyle name="Normal 3 7 5 3 4 2 3" xfId="47884"/>
    <cellStyle name="Normal 3 7 5 3 4 3" xfId="17744"/>
    <cellStyle name="Normal 3 7 5 3 4 3 2" xfId="47886"/>
    <cellStyle name="Normal 3 7 5 3 4 4" xfId="47883"/>
    <cellStyle name="Normal 3 7 5 3 5" xfId="17745"/>
    <cellStyle name="Normal 3 7 5 3 5 2" xfId="17746"/>
    <cellStyle name="Normal 3 7 5 3 5 2 2" xfId="47888"/>
    <cellStyle name="Normal 3 7 5 3 5 3" xfId="47887"/>
    <cellStyle name="Normal 3 7 5 3 6" xfId="17747"/>
    <cellStyle name="Normal 3 7 5 3 6 2" xfId="47889"/>
    <cellStyle name="Normal 3 7 5 3 7" xfId="47874"/>
    <cellStyle name="Normal 3 7 5 4" xfId="17748"/>
    <cellStyle name="Normal 3 7 5 4 2" xfId="17749"/>
    <cellStyle name="Normal 3 7 5 4 2 2" xfId="17750"/>
    <cellStyle name="Normal 3 7 5 4 2 2 2" xfId="17751"/>
    <cellStyle name="Normal 3 7 5 4 2 2 2 2" xfId="47893"/>
    <cellStyle name="Normal 3 7 5 4 2 2 3" xfId="47892"/>
    <cellStyle name="Normal 3 7 5 4 2 3" xfId="17752"/>
    <cellStyle name="Normal 3 7 5 4 2 3 2" xfId="47894"/>
    <cellStyle name="Normal 3 7 5 4 2 4" xfId="47891"/>
    <cellStyle name="Normal 3 7 5 4 3" xfId="17753"/>
    <cellStyle name="Normal 3 7 5 4 3 2" xfId="17754"/>
    <cellStyle name="Normal 3 7 5 4 3 2 2" xfId="17755"/>
    <cellStyle name="Normal 3 7 5 4 3 2 2 2" xfId="47897"/>
    <cellStyle name="Normal 3 7 5 4 3 2 3" xfId="47896"/>
    <cellStyle name="Normal 3 7 5 4 3 3" xfId="17756"/>
    <cellStyle name="Normal 3 7 5 4 3 3 2" xfId="47898"/>
    <cellStyle name="Normal 3 7 5 4 3 4" xfId="47895"/>
    <cellStyle name="Normal 3 7 5 4 4" xfId="17757"/>
    <cellStyle name="Normal 3 7 5 4 4 2" xfId="17758"/>
    <cellStyle name="Normal 3 7 5 4 4 2 2" xfId="47900"/>
    <cellStyle name="Normal 3 7 5 4 4 3" xfId="47899"/>
    <cellStyle name="Normal 3 7 5 4 5" xfId="17759"/>
    <cellStyle name="Normal 3 7 5 4 5 2" xfId="47901"/>
    <cellStyle name="Normal 3 7 5 4 6" xfId="47890"/>
    <cellStyle name="Normal 3 7 5 5" xfId="17760"/>
    <cellStyle name="Normal 3 7 5 5 2" xfId="17761"/>
    <cellStyle name="Normal 3 7 5 5 2 2" xfId="17762"/>
    <cellStyle name="Normal 3 7 5 5 2 2 2" xfId="47904"/>
    <cellStyle name="Normal 3 7 5 5 2 3" xfId="47903"/>
    <cellStyle name="Normal 3 7 5 5 3" xfId="17763"/>
    <cellStyle name="Normal 3 7 5 5 3 2" xfId="47905"/>
    <cellStyle name="Normal 3 7 5 5 4" xfId="47902"/>
    <cellStyle name="Normal 3 7 5 6" xfId="17764"/>
    <cellStyle name="Normal 3 7 5 6 2" xfId="17765"/>
    <cellStyle name="Normal 3 7 5 6 2 2" xfId="17766"/>
    <cellStyle name="Normal 3 7 5 6 2 2 2" xfId="47908"/>
    <cellStyle name="Normal 3 7 5 6 2 3" xfId="47907"/>
    <cellStyle name="Normal 3 7 5 6 3" xfId="17767"/>
    <cellStyle name="Normal 3 7 5 6 3 2" xfId="47909"/>
    <cellStyle name="Normal 3 7 5 6 4" xfId="47906"/>
    <cellStyle name="Normal 3 7 5 7" xfId="17768"/>
    <cellStyle name="Normal 3 7 5 7 2" xfId="17769"/>
    <cellStyle name="Normal 3 7 5 7 2 2" xfId="17770"/>
    <cellStyle name="Normal 3 7 5 7 2 2 2" xfId="47912"/>
    <cellStyle name="Normal 3 7 5 7 2 3" xfId="47911"/>
    <cellStyle name="Normal 3 7 5 7 3" xfId="17771"/>
    <cellStyle name="Normal 3 7 5 7 3 2" xfId="47913"/>
    <cellStyle name="Normal 3 7 5 7 4" xfId="47910"/>
    <cellStyle name="Normal 3 7 5 8" xfId="17772"/>
    <cellStyle name="Normal 3 7 5 8 2" xfId="17773"/>
    <cellStyle name="Normal 3 7 5 8 2 2" xfId="17774"/>
    <cellStyle name="Normal 3 7 5 8 2 2 2" xfId="47916"/>
    <cellStyle name="Normal 3 7 5 8 2 3" xfId="47915"/>
    <cellStyle name="Normal 3 7 5 8 3" xfId="17775"/>
    <cellStyle name="Normal 3 7 5 8 3 2" xfId="47917"/>
    <cellStyle name="Normal 3 7 5 8 4" xfId="47914"/>
    <cellStyle name="Normal 3 7 5 9" xfId="17776"/>
    <cellStyle name="Normal 3 7 5 9 2" xfId="17777"/>
    <cellStyle name="Normal 3 7 5 9 2 2" xfId="17778"/>
    <cellStyle name="Normal 3 7 5 9 2 2 2" xfId="47920"/>
    <cellStyle name="Normal 3 7 5 9 2 3" xfId="47919"/>
    <cellStyle name="Normal 3 7 5 9 3" xfId="17779"/>
    <cellStyle name="Normal 3 7 5 9 3 2" xfId="47921"/>
    <cellStyle name="Normal 3 7 5 9 4" xfId="47918"/>
    <cellStyle name="Normal 3 7 6" xfId="17780"/>
    <cellStyle name="Normal 3 7 6 2" xfId="17781"/>
    <cellStyle name="Normal 3 7 6 2 2" xfId="17782"/>
    <cellStyle name="Normal 3 7 6 2 2 2" xfId="17783"/>
    <cellStyle name="Normal 3 7 6 2 2 2 2" xfId="47925"/>
    <cellStyle name="Normal 3 7 6 2 2 3" xfId="47924"/>
    <cellStyle name="Normal 3 7 6 2 3" xfId="17784"/>
    <cellStyle name="Normal 3 7 6 2 3 2" xfId="47926"/>
    <cellStyle name="Normal 3 7 6 2 4" xfId="47923"/>
    <cellStyle name="Normal 3 7 6 3" xfId="17785"/>
    <cellStyle name="Normal 3 7 6 3 2" xfId="17786"/>
    <cellStyle name="Normal 3 7 6 3 2 2" xfId="17787"/>
    <cellStyle name="Normal 3 7 6 3 2 2 2" xfId="47929"/>
    <cellStyle name="Normal 3 7 6 3 2 3" xfId="47928"/>
    <cellStyle name="Normal 3 7 6 3 3" xfId="17788"/>
    <cellStyle name="Normal 3 7 6 3 3 2" xfId="47930"/>
    <cellStyle name="Normal 3 7 6 3 4" xfId="47927"/>
    <cellStyle name="Normal 3 7 6 4" xfId="17789"/>
    <cellStyle name="Normal 3 7 6 4 2" xfId="17790"/>
    <cellStyle name="Normal 3 7 6 4 2 2" xfId="17791"/>
    <cellStyle name="Normal 3 7 6 4 2 2 2" xfId="47933"/>
    <cellStyle name="Normal 3 7 6 4 2 3" xfId="47932"/>
    <cellStyle name="Normal 3 7 6 4 3" xfId="17792"/>
    <cellStyle name="Normal 3 7 6 4 3 2" xfId="47934"/>
    <cellStyle name="Normal 3 7 6 4 4" xfId="47931"/>
    <cellStyle name="Normal 3 7 6 5" xfId="17793"/>
    <cellStyle name="Normal 3 7 6 5 2" xfId="17794"/>
    <cellStyle name="Normal 3 7 6 5 2 2" xfId="47936"/>
    <cellStyle name="Normal 3 7 6 5 3" xfId="47935"/>
    <cellStyle name="Normal 3 7 6 6" xfId="17795"/>
    <cellStyle name="Normal 3 7 6 6 2" xfId="47937"/>
    <cellStyle name="Normal 3 7 6 7" xfId="47922"/>
    <cellStyle name="Normal 3 7 7" xfId="17796"/>
    <cellStyle name="Normal 3 7 7 2" xfId="17797"/>
    <cellStyle name="Normal 3 7 7 2 2" xfId="17798"/>
    <cellStyle name="Normal 3 7 7 2 2 2" xfId="17799"/>
    <cellStyle name="Normal 3 7 7 2 2 2 2" xfId="47941"/>
    <cellStyle name="Normal 3 7 7 2 2 3" xfId="47940"/>
    <cellStyle name="Normal 3 7 7 2 3" xfId="17800"/>
    <cellStyle name="Normal 3 7 7 2 3 2" xfId="47942"/>
    <cellStyle name="Normal 3 7 7 2 4" xfId="47939"/>
    <cellStyle name="Normal 3 7 7 3" xfId="17801"/>
    <cellStyle name="Normal 3 7 7 3 2" xfId="17802"/>
    <cellStyle name="Normal 3 7 7 3 2 2" xfId="17803"/>
    <cellStyle name="Normal 3 7 7 3 2 2 2" xfId="47945"/>
    <cellStyle name="Normal 3 7 7 3 2 3" xfId="47944"/>
    <cellStyle name="Normal 3 7 7 3 3" xfId="17804"/>
    <cellStyle name="Normal 3 7 7 3 3 2" xfId="47946"/>
    <cellStyle name="Normal 3 7 7 3 4" xfId="47943"/>
    <cellStyle name="Normal 3 7 7 4" xfId="17805"/>
    <cellStyle name="Normal 3 7 7 4 2" xfId="17806"/>
    <cellStyle name="Normal 3 7 7 4 2 2" xfId="17807"/>
    <cellStyle name="Normal 3 7 7 4 2 2 2" xfId="47949"/>
    <cellStyle name="Normal 3 7 7 4 2 3" xfId="47948"/>
    <cellStyle name="Normal 3 7 7 4 3" xfId="17808"/>
    <cellStyle name="Normal 3 7 7 4 3 2" xfId="47950"/>
    <cellStyle name="Normal 3 7 7 4 4" xfId="47947"/>
    <cellStyle name="Normal 3 7 7 5" xfId="17809"/>
    <cellStyle name="Normal 3 7 7 5 2" xfId="17810"/>
    <cellStyle name="Normal 3 7 7 5 2 2" xfId="47952"/>
    <cellStyle name="Normal 3 7 7 5 3" xfId="47951"/>
    <cellStyle name="Normal 3 7 7 6" xfId="17811"/>
    <cellStyle name="Normal 3 7 7 6 2" xfId="47953"/>
    <cellStyle name="Normal 3 7 7 7" xfId="47938"/>
    <cellStyle name="Normal 3 7 8" xfId="17812"/>
    <cellStyle name="Normal 3 7 8 2" xfId="17813"/>
    <cellStyle name="Normal 3 7 8 2 2" xfId="17814"/>
    <cellStyle name="Normal 3 7 8 2 2 2" xfId="17815"/>
    <cellStyle name="Normal 3 7 8 2 2 2 2" xfId="47957"/>
    <cellStyle name="Normal 3 7 8 2 2 3" xfId="47956"/>
    <cellStyle name="Normal 3 7 8 2 3" xfId="17816"/>
    <cellStyle name="Normal 3 7 8 2 3 2" xfId="47958"/>
    <cellStyle name="Normal 3 7 8 2 4" xfId="47955"/>
    <cellStyle name="Normal 3 7 8 3" xfId="17817"/>
    <cellStyle name="Normal 3 7 8 3 2" xfId="17818"/>
    <cellStyle name="Normal 3 7 8 3 2 2" xfId="17819"/>
    <cellStyle name="Normal 3 7 8 3 2 2 2" xfId="47961"/>
    <cellStyle name="Normal 3 7 8 3 2 3" xfId="47960"/>
    <cellStyle name="Normal 3 7 8 3 3" xfId="17820"/>
    <cellStyle name="Normal 3 7 8 3 3 2" xfId="47962"/>
    <cellStyle name="Normal 3 7 8 3 4" xfId="47959"/>
    <cellStyle name="Normal 3 7 8 4" xfId="17821"/>
    <cellStyle name="Normal 3 7 8 4 2" xfId="17822"/>
    <cellStyle name="Normal 3 7 8 4 2 2" xfId="47964"/>
    <cellStyle name="Normal 3 7 8 4 3" xfId="47963"/>
    <cellStyle name="Normal 3 7 8 5" xfId="17823"/>
    <cellStyle name="Normal 3 7 8 5 2" xfId="47965"/>
    <cellStyle name="Normal 3 7 8 6" xfId="47954"/>
    <cellStyle name="Normal 3 7 9" xfId="17824"/>
    <cellStyle name="Normal 3 7 9 2" xfId="17825"/>
    <cellStyle name="Normal 3 7 9 2 2" xfId="17826"/>
    <cellStyle name="Normal 3 7 9 2 2 2" xfId="47968"/>
    <cellStyle name="Normal 3 7 9 2 3" xfId="47967"/>
    <cellStyle name="Normal 3 7 9 3" xfId="17827"/>
    <cellStyle name="Normal 3 7 9 3 2" xfId="47969"/>
    <cellStyle name="Normal 3 7 9 4" xfId="47966"/>
    <cellStyle name="Normal 3 8" xfId="17828"/>
    <cellStyle name="Normal 3 8 10" xfId="17829"/>
    <cellStyle name="Normal 3 8 10 2" xfId="17830"/>
    <cellStyle name="Normal 3 8 10 2 2" xfId="17831"/>
    <cellStyle name="Normal 3 8 10 2 2 2" xfId="47973"/>
    <cellStyle name="Normal 3 8 10 2 3" xfId="47972"/>
    <cellStyle name="Normal 3 8 10 3" xfId="17832"/>
    <cellStyle name="Normal 3 8 10 3 2" xfId="47974"/>
    <cellStyle name="Normal 3 8 10 4" xfId="47971"/>
    <cellStyle name="Normal 3 8 11" xfId="17833"/>
    <cellStyle name="Normal 3 8 11 2" xfId="17834"/>
    <cellStyle name="Normal 3 8 11 2 2" xfId="17835"/>
    <cellStyle name="Normal 3 8 11 2 2 2" xfId="47977"/>
    <cellStyle name="Normal 3 8 11 2 3" xfId="47976"/>
    <cellStyle name="Normal 3 8 11 3" xfId="17836"/>
    <cellStyle name="Normal 3 8 11 3 2" xfId="47978"/>
    <cellStyle name="Normal 3 8 11 4" xfId="47975"/>
    <cellStyle name="Normal 3 8 12" xfId="17837"/>
    <cellStyle name="Normal 3 8 12 2" xfId="17838"/>
    <cellStyle name="Normal 3 8 12 2 2" xfId="17839"/>
    <cellStyle name="Normal 3 8 12 2 2 2" xfId="47981"/>
    <cellStyle name="Normal 3 8 12 2 3" xfId="47980"/>
    <cellStyle name="Normal 3 8 12 3" xfId="17840"/>
    <cellStyle name="Normal 3 8 12 3 2" xfId="47982"/>
    <cellStyle name="Normal 3 8 12 4" xfId="47979"/>
    <cellStyle name="Normal 3 8 13" xfId="17841"/>
    <cellStyle name="Normal 3 8 13 2" xfId="17842"/>
    <cellStyle name="Normal 3 8 13 2 2" xfId="47984"/>
    <cellStyle name="Normal 3 8 13 3" xfId="47983"/>
    <cellStyle name="Normal 3 8 14" xfId="17843"/>
    <cellStyle name="Normal 3 8 14 2" xfId="47985"/>
    <cellStyle name="Normal 3 8 15" xfId="17844"/>
    <cellStyle name="Normal 3 8 15 2" xfId="47986"/>
    <cellStyle name="Normal 3 8 16" xfId="47970"/>
    <cellStyle name="Normal 3 8 2" xfId="17845"/>
    <cellStyle name="Normal 3 8 2 10" xfId="17846"/>
    <cellStyle name="Normal 3 8 2 10 2" xfId="17847"/>
    <cellStyle name="Normal 3 8 2 10 2 2" xfId="17848"/>
    <cellStyle name="Normal 3 8 2 10 2 2 2" xfId="47990"/>
    <cellStyle name="Normal 3 8 2 10 2 3" xfId="47989"/>
    <cellStyle name="Normal 3 8 2 10 3" xfId="17849"/>
    <cellStyle name="Normal 3 8 2 10 3 2" xfId="47991"/>
    <cellStyle name="Normal 3 8 2 10 4" xfId="47988"/>
    <cellStyle name="Normal 3 8 2 11" xfId="17850"/>
    <cellStyle name="Normal 3 8 2 11 2" xfId="17851"/>
    <cellStyle name="Normal 3 8 2 11 2 2" xfId="17852"/>
    <cellStyle name="Normal 3 8 2 11 2 2 2" xfId="47994"/>
    <cellStyle name="Normal 3 8 2 11 2 3" xfId="47993"/>
    <cellStyle name="Normal 3 8 2 11 3" xfId="17853"/>
    <cellStyle name="Normal 3 8 2 11 3 2" xfId="47995"/>
    <cellStyle name="Normal 3 8 2 11 4" xfId="47992"/>
    <cellStyle name="Normal 3 8 2 12" xfId="17854"/>
    <cellStyle name="Normal 3 8 2 12 2" xfId="17855"/>
    <cellStyle name="Normal 3 8 2 12 2 2" xfId="47997"/>
    <cellStyle name="Normal 3 8 2 12 3" xfId="47996"/>
    <cellStyle name="Normal 3 8 2 13" xfId="17856"/>
    <cellStyle name="Normal 3 8 2 13 2" xfId="47998"/>
    <cellStyle name="Normal 3 8 2 14" xfId="17857"/>
    <cellStyle name="Normal 3 8 2 14 2" xfId="47999"/>
    <cellStyle name="Normal 3 8 2 15" xfId="47987"/>
    <cellStyle name="Normal 3 8 2 2" xfId="17858"/>
    <cellStyle name="Normal 3 8 2 2 10" xfId="17859"/>
    <cellStyle name="Normal 3 8 2 2 10 2" xfId="17860"/>
    <cellStyle name="Normal 3 8 2 2 10 2 2" xfId="17861"/>
    <cellStyle name="Normal 3 8 2 2 10 2 2 2" xfId="48003"/>
    <cellStyle name="Normal 3 8 2 2 10 2 3" xfId="48002"/>
    <cellStyle name="Normal 3 8 2 2 10 3" xfId="17862"/>
    <cellStyle name="Normal 3 8 2 2 10 3 2" xfId="48004"/>
    <cellStyle name="Normal 3 8 2 2 10 4" xfId="48001"/>
    <cellStyle name="Normal 3 8 2 2 11" xfId="17863"/>
    <cellStyle name="Normal 3 8 2 2 11 2" xfId="17864"/>
    <cellStyle name="Normal 3 8 2 2 11 2 2" xfId="48006"/>
    <cellStyle name="Normal 3 8 2 2 11 3" xfId="48005"/>
    <cellStyle name="Normal 3 8 2 2 12" xfId="17865"/>
    <cellStyle name="Normal 3 8 2 2 12 2" xfId="48007"/>
    <cellStyle name="Normal 3 8 2 2 13" xfId="17866"/>
    <cellStyle name="Normal 3 8 2 2 13 2" xfId="48008"/>
    <cellStyle name="Normal 3 8 2 2 14" xfId="48000"/>
    <cellStyle name="Normal 3 8 2 2 2" xfId="17867"/>
    <cellStyle name="Normal 3 8 2 2 2 10" xfId="17868"/>
    <cellStyle name="Normal 3 8 2 2 2 10 2" xfId="17869"/>
    <cellStyle name="Normal 3 8 2 2 2 10 2 2" xfId="48011"/>
    <cellStyle name="Normal 3 8 2 2 2 10 3" xfId="48010"/>
    <cellStyle name="Normal 3 8 2 2 2 11" xfId="17870"/>
    <cellStyle name="Normal 3 8 2 2 2 11 2" xfId="48012"/>
    <cellStyle name="Normal 3 8 2 2 2 12" xfId="48009"/>
    <cellStyle name="Normal 3 8 2 2 2 2" xfId="17871"/>
    <cellStyle name="Normal 3 8 2 2 2 2 2" xfId="17872"/>
    <cellStyle name="Normal 3 8 2 2 2 2 2 2" xfId="17873"/>
    <cellStyle name="Normal 3 8 2 2 2 2 2 2 2" xfId="17874"/>
    <cellStyle name="Normal 3 8 2 2 2 2 2 2 2 2" xfId="48016"/>
    <cellStyle name="Normal 3 8 2 2 2 2 2 2 3" xfId="48015"/>
    <cellStyle name="Normal 3 8 2 2 2 2 2 3" xfId="17875"/>
    <cellStyle name="Normal 3 8 2 2 2 2 2 3 2" xfId="48017"/>
    <cellStyle name="Normal 3 8 2 2 2 2 2 4" xfId="48014"/>
    <cellStyle name="Normal 3 8 2 2 2 2 3" xfId="17876"/>
    <cellStyle name="Normal 3 8 2 2 2 2 3 2" xfId="17877"/>
    <cellStyle name="Normal 3 8 2 2 2 2 3 2 2" xfId="17878"/>
    <cellStyle name="Normal 3 8 2 2 2 2 3 2 2 2" xfId="48020"/>
    <cellStyle name="Normal 3 8 2 2 2 2 3 2 3" xfId="48019"/>
    <cellStyle name="Normal 3 8 2 2 2 2 3 3" xfId="17879"/>
    <cellStyle name="Normal 3 8 2 2 2 2 3 3 2" xfId="48021"/>
    <cellStyle name="Normal 3 8 2 2 2 2 3 4" xfId="48018"/>
    <cellStyle name="Normal 3 8 2 2 2 2 4" xfId="17880"/>
    <cellStyle name="Normal 3 8 2 2 2 2 4 2" xfId="17881"/>
    <cellStyle name="Normal 3 8 2 2 2 2 4 2 2" xfId="17882"/>
    <cellStyle name="Normal 3 8 2 2 2 2 4 2 2 2" xfId="48024"/>
    <cellStyle name="Normal 3 8 2 2 2 2 4 2 3" xfId="48023"/>
    <cellStyle name="Normal 3 8 2 2 2 2 4 3" xfId="17883"/>
    <cellStyle name="Normal 3 8 2 2 2 2 4 3 2" xfId="48025"/>
    <cellStyle name="Normal 3 8 2 2 2 2 4 4" xfId="48022"/>
    <cellStyle name="Normal 3 8 2 2 2 2 5" xfId="17884"/>
    <cellStyle name="Normal 3 8 2 2 2 2 5 2" xfId="17885"/>
    <cellStyle name="Normal 3 8 2 2 2 2 5 2 2" xfId="48027"/>
    <cellStyle name="Normal 3 8 2 2 2 2 5 3" xfId="48026"/>
    <cellStyle name="Normal 3 8 2 2 2 2 6" xfId="17886"/>
    <cellStyle name="Normal 3 8 2 2 2 2 6 2" xfId="48028"/>
    <cellStyle name="Normal 3 8 2 2 2 2 7" xfId="48013"/>
    <cellStyle name="Normal 3 8 2 2 2 3" xfId="17887"/>
    <cellStyle name="Normal 3 8 2 2 2 3 2" xfId="17888"/>
    <cellStyle name="Normal 3 8 2 2 2 3 2 2" xfId="17889"/>
    <cellStyle name="Normal 3 8 2 2 2 3 2 2 2" xfId="17890"/>
    <cellStyle name="Normal 3 8 2 2 2 3 2 2 2 2" xfId="48032"/>
    <cellStyle name="Normal 3 8 2 2 2 3 2 2 3" xfId="48031"/>
    <cellStyle name="Normal 3 8 2 2 2 3 2 3" xfId="17891"/>
    <cellStyle name="Normal 3 8 2 2 2 3 2 3 2" xfId="48033"/>
    <cellStyle name="Normal 3 8 2 2 2 3 2 4" xfId="48030"/>
    <cellStyle name="Normal 3 8 2 2 2 3 3" xfId="17892"/>
    <cellStyle name="Normal 3 8 2 2 2 3 3 2" xfId="17893"/>
    <cellStyle name="Normal 3 8 2 2 2 3 3 2 2" xfId="17894"/>
    <cellStyle name="Normal 3 8 2 2 2 3 3 2 2 2" xfId="48036"/>
    <cellStyle name="Normal 3 8 2 2 2 3 3 2 3" xfId="48035"/>
    <cellStyle name="Normal 3 8 2 2 2 3 3 3" xfId="17895"/>
    <cellStyle name="Normal 3 8 2 2 2 3 3 3 2" xfId="48037"/>
    <cellStyle name="Normal 3 8 2 2 2 3 3 4" xfId="48034"/>
    <cellStyle name="Normal 3 8 2 2 2 3 4" xfId="17896"/>
    <cellStyle name="Normal 3 8 2 2 2 3 4 2" xfId="17897"/>
    <cellStyle name="Normal 3 8 2 2 2 3 4 2 2" xfId="17898"/>
    <cellStyle name="Normal 3 8 2 2 2 3 4 2 2 2" xfId="48040"/>
    <cellStyle name="Normal 3 8 2 2 2 3 4 2 3" xfId="48039"/>
    <cellStyle name="Normal 3 8 2 2 2 3 4 3" xfId="17899"/>
    <cellStyle name="Normal 3 8 2 2 2 3 4 3 2" xfId="48041"/>
    <cellStyle name="Normal 3 8 2 2 2 3 4 4" xfId="48038"/>
    <cellStyle name="Normal 3 8 2 2 2 3 5" xfId="17900"/>
    <cellStyle name="Normal 3 8 2 2 2 3 5 2" xfId="17901"/>
    <cellStyle name="Normal 3 8 2 2 2 3 5 2 2" xfId="48043"/>
    <cellStyle name="Normal 3 8 2 2 2 3 5 3" xfId="48042"/>
    <cellStyle name="Normal 3 8 2 2 2 3 6" xfId="17902"/>
    <cellStyle name="Normal 3 8 2 2 2 3 6 2" xfId="48044"/>
    <cellStyle name="Normal 3 8 2 2 2 3 7" xfId="48029"/>
    <cellStyle name="Normal 3 8 2 2 2 4" xfId="17903"/>
    <cellStyle name="Normal 3 8 2 2 2 4 2" xfId="17904"/>
    <cellStyle name="Normal 3 8 2 2 2 4 2 2" xfId="17905"/>
    <cellStyle name="Normal 3 8 2 2 2 4 2 2 2" xfId="17906"/>
    <cellStyle name="Normal 3 8 2 2 2 4 2 2 2 2" xfId="48048"/>
    <cellStyle name="Normal 3 8 2 2 2 4 2 2 3" xfId="48047"/>
    <cellStyle name="Normal 3 8 2 2 2 4 2 3" xfId="17907"/>
    <cellStyle name="Normal 3 8 2 2 2 4 2 3 2" xfId="48049"/>
    <cellStyle name="Normal 3 8 2 2 2 4 2 4" xfId="48046"/>
    <cellStyle name="Normal 3 8 2 2 2 4 3" xfId="17908"/>
    <cellStyle name="Normal 3 8 2 2 2 4 3 2" xfId="17909"/>
    <cellStyle name="Normal 3 8 2 2 2 4 3 2 2" xfId="17910"/>
    <cellStyle name="Normal 3 8 2 2 2 4 3 2 2 2" xfId="48052"/>
    <cellStyle name="Normal 3 8 2 2 2 4 3 2 3" xfId="48051"/>
    <cellStyle name="Normal 3 8 2 2 2 4 3 3" xfId="17911"/>
    <cellStyle name="Normal 3 8 2 2 2 4 3 3 2" xfId="48053"/>
    <cellStyle name="Normal 3 8 2 2 2 4 3 4" xfId="48050"/>
    <cellStyle name="Normal 3 8 2 2 2 4 4" xfId="17912"/>
    <cellStyle name="Normal 3 8 2 2 2 4 4 2" xfId="17913"/>
    <cellStyle name="Normal 3 8 2 2 2 4 4 2 2" xfId="48055"/>
    <cellStyle name="Normal 3 8 2 2 2 4 4 3" xfId="48054"/>
    <cellStyle name="Normal 3 8 2 2 2 4 5" xfId="17914"/>
    <cellStyle name="Normal 3 8 2 2 2 4 5 2" xfId="48056"/>
    <cellStyle name="Normal 3 8 2 2 2 4 6" xfId="48045"/>
    <cellStyle name="Normal 3 8 2 2 2 5" xfId="17915"/>
    <cellStyle name="Normal 3 8 2 2 2 5 2" xfId="17916"/>
    <cellStyle name="Normal 3 8 2 2 2 5 2 2" xfId="17917"/>
    <cellStyle name="Normal 3 8 2 2 2 5 2 2 2" xfId="48059"/>
    <cellStyle name="Normal 3 8 2 2 2 5 2 3" xfId="48058"/>
    <cellStyle name="Normal 3 8 2 2 2 5 3" xfId="17918"/>
    <cellStyle name="Normal 3 8 2 2 2 5 3 2" xfId="48060"/>
    <cellStyle name="Normal 3 8 2 2 2 5 4" xfId="48057"/>
    <cellStyle name="Normal 3 8 2 2 2 6" xfId="17919"/>
    <cellStyle name="Normal 3 8 2 2 2 6 2" xfId="17920"/>
    <cellStyle name="Normal 3 8 2 2 2 6 2 2" xfId="17921"/>
    <cellStyle name="Normal 3 8 2 2 2 6 2 2 2" xfId="48063"/>
    <cellStyle name="Normal 3 8 2 2 2 6 2 3" xfId="48062"/>
    <cellStyle name="Normal 3 8 2 2 2 6 3" xfId="17922"/>
    <cellStyle name="Normal 3 8 2 2 2 6 3 2" xfId="48064"/>
    <cellStyle name="Normal 3 8 2 2 2 6 4" xfId="48061"/>
    <cellStyle name="Normal 3 8 2 2 2 7" xfId="17923"/>
    <cellStyle name="Normal 3 8 2 2 2 7 2" xfId="17924"/>
    <cellStyle name="Normal 3 8 2 2 2 7 2 2" xfId="17925"/>
    <cellStyle name="Normal 3 8 2 2 2 7 2 2 2" xfId="48067"/>
    <cellStyle name="Normal 3 8 2 2 2 7 2 3" xfId="48066"/>
    <cellStyle name="Normal 3 8 2 2 2 7 3" xfId="17926"/>
    <cellStyle name="Normal 3 8 2 2 2 7 3 2" xfId="48068"/>
    <cellStyle name="Normal 3 8 2 2 2 7 4" xfId="48065"/>
    <cellStyle name="Normal 3 8 2 2 2 8" xfId="17927"/>
    <cellStyle name="Normal 3 8 2 2 2 8 2" xfId="17928"/>
    <cellStyle name="Normal 3 8 2 2 2 8 2 2" xfId="17929"/>
    <cellStyle name="Normal 3 8 2 2 2 8 2 2 2" xfId="48071"/>
    <cellStyle name="Normal 3 8 2 2 2 8 2 3" xfId="48070"/>
    <cellStyle name="Normal 3 8 2 2 2 8 3" xfId="17930"/>
    <cellStyle name="Normal 3 8 2 2 2 8 3 2" xfId="48072"/>
    <cellStyle name="Normal 3 8 2 2 2 8 4" xfId="48069"/>
    <cellStyle name="Normal 3 8 2 2 2 9" xfId="17931"/>
    <cellStyle name="Normal 3 8 2 2 2 9 2" xfId="17932"/>
    <cellStyle name="Normal 3 8 2 2 2 9 2 2" xfId="17933"/>
    <cellStyle name="Normal 3 8 2 2 2 9 2 2 2" xfId="48075"/>
    <cellStyle name="Normal 3 8 2 2 2 9 2 3" xfId="48074"/>
    <cellStyle name="Normal 3 8 2 2 2 9 3" xfId="17934"/>
    <cellStyle name="Normal 3 8 2 2 2 9 3 2" xfId="48076"/>
    <cellStyle name="Normal 3 8 2 2 2 9 4" xfId="48073"/>
    <cellStyle name="Normal 3 8 2 2 3" xfId="17935"/>
    <cellStyle name="Normal 3 8 2 2 3 2" xfId="17936"/>
    <cellStyle name="Normal 3 8 2 2 3 2 2" xfId="17937"/>
    <cellStyle name="Normal 3 8 2 2 3 2 2 2" xfId="17938"/>
    <cellStyle name="Normal 3 8 2 2 3 2 2 2 2" xfId="48080"/>
    <cellStyle name="Normal 3 8 2 2 3 2 2 3" xfId="48079"/>
    <cellStyle name="Normal 3 8 2 2 3 2 3" xfId="17939"/>
    <cellStyle name="Normal 3 8 2 2 3 2 3 2" xfId="48081"/>
    <cellStyle name="Normal 3 8 2 2 3 2 4" xfId="48078"/>
    <cellStyle name="Normal 3 8 2 2 3 3" xfId="17940"/>
    <cellStyle name="Normal 3 8 2 2 3 3 2" xfId="17941"/>
    <cellStyle name="Normal 3 8 2 2 3 3 2 2" xfId="17942"/>
    <cellStyle name="Normal 3 8 2 2 3 3 2 2 2" xfId="48084"/>
    <cellStyle name="Normal 3 8 2 2 3 3 2 3" xfId="48083"/>
    <cellStyle name="Normal 3 8 2 2 3 3 3" xfId="17943"/>
    <cellStyle name="Normal 3 8 2 2 3 3 3 2" xfId="48085"/>
    <cellStyle name="Normal 3 8 2 2 3 3 4" xfId="48082"/>
    <cellStyle name="Normal 3 8 2 2 3 4" xfId="17944"/>
    <cellStyle name="Normal 3 8 2 2 3 4 2" xfId="17945"/>
    <cellStyle name="Normal 3 8 2 2 3 4 2 2" xfId="17946"/>
    <cellStyle name="Normal 3 8 2 2 3 4 2 2 2" xfId="48088"/>
    <cellStyle name="Normal 3 8 2 2 3 4 2 3" xfId="48087"/>
    <cellStyle name="Normal 3 8 2 2 3 4 3" xfId="17947"/>
    <cellStyle name="Normal 3 8 2 2 3 4 3 2" xfId="48089"/>
    <cellStyle name="Normal 3 8 2 2 3 4 4" xfId="48086"/>
    <cellStyle name="Normal 3 8 2 2 3 5" xfId="17948"/>
    <cellStyle name="Normal 3 8 2 2 3 5 2" xfId="17949"/>
    <cellStyle name="Normal 3 8 2 2 3 5 2 2" xfId="48091"/>
    <cellStyle name="Normal 3 8 2 2 3 5 3" xfId="48090"/>
    <cellStyle name="Normal 3 8 2 2 3 6" xfId="17950"/>
    <cellStyle name="Normal 3 8 2 2 3 6 2" xfId="48092"/>
    <cellStyle name="Normal 3 8 2 2 3 7" xfId="48077"/>
    <cellStyle name="Normal 3 8 2 2 4" xfId="17951"/>
    <cellStyle name="Normal 3 8 2 2 4 2" xfId="17952"/>
    <cellStyle name="Normal 3 8 2 2 4 2 2" xfId="17953"/>
    <cellStyle name="Normal 3 8 2 2 4 2 2 2" xfId="17954"/>
    <cellStyle name="Normal 3 8 2 2 4 2 2 2 2" xfId="48096"/>
    <cellStyle name="Normal 3 8 2 2 4 2 2 3" xfId="48095"/>
    <cellStyle name="Normal 3 8 2 2 4 2 3" xfId="17955"/>
    <cellStyle name="Normal 3 8 2 2 4 2 3 2" xfId="48097"/>
    <cellStyle name="Normal 3 8 2 2 4 2 4" xfId="48094"/>
    <cellStyle name="Normal 3 8 2 2 4 3" xfId="17956"/>
    <cellStyle name="Normal 3 8 2 2 4 3 2" xfId="17957"/>
    <cellStyle name="Normal 3 8 2 2 4 3 2 2" xfId="17958"/>
    <cellStyle name="Normal 3 8 2 2 4 3 2 2 2" xfId="48100"/>
    <cellStyle name="Normal 3 8 2 2 4 3 2 3" xfId="48099"/>
    <cellStyle name="Normal 3 8 2 2 4 3 3" xfId="17959"/>
    <cellStyle name="Normal 3 8 2 2 4 3 3 2" xfId="48101"/>
    <cellStyle name="Normal 3 8 2 2 4 3 4" xfId="48098"/>
    <cellStyle name="Normal 3 8 2 2 4 4" xfId="17960"/>
    <cellStyle name="Normal 3 8 2 2 4 4 2" xfId="17961"/>
    <cellStyle name="Normal 3 8 2 2 4 4 2 2" xfId="17962"/>
    <cellStyle name="Normal 3 8 2 2 4 4 2 2 2" xfId="48104"/>
    <cellStyle name="Normal 3 8 2 2 4 4 2 3" xfId="48103"/>
    <cellStyle name="Normal 3 8 2 2 4 4 3" xfId="17963"/>
    <cellStyle name="Normal 3 8 2 2 4 4 3 2" xfId="48105"/>
    <cellStyle name="Normal 3 8 2 2 4 4 4" xfId="48102"/>
    <cellStyle name="Normal 3 8 2 2 4 5" xfId="17964"/>
    <cellStyle name="Normal 3 8 2 2 4 5 2" xfId="17965"/>
    <cellStyle name="Normal 3 8 2 2 4 5 2 2" xfId="48107"/>
    <cellStyle name="Normal 3 8 2 2 4 5 3" xfId="48106"/>
    <cellStyle name="Normal 3 8 2 2 4 6" xfId="17966"/>
    <cellStyle name="Normal 3 8 2 2 4 6 2" xfId="48108"/>
    <cellStyle name="Normal 3 8 2 2 4 7" xfId="48093"/>
    <cellStyle name="Normal 3 8 2 2 5" xfId="17967"/>
    <cellStyle name="Normal 3 8 2 2 5 2" xfId="17968"/>
    <cellStyle name="Normal 3 8 2 2 5 2 2" xfId="17969"/>
    <cellStyle name="Normal 3 8 2 2 5 2 2 2" xfId="17970"/>
    <cellStyle name="Normal 3 8 2 2 5 2 2 2 2" xfId="48112"/>
    <cellStyle name="Normal 3 8 2 2 5 2 2 3" xfId="48111"/>
    <cellStyle name="Normal 3 8 2 2 5 2 3" xfId="17971"/>
    <cellStyle name="Normal 3 8 2 2 5 2 3 2" xfId="48113"/>
    <cellStyle name="Normal 3 8 2 2 5 2 4" xfId="48110"/>
    <cellStyle name="Normal 3 8 2 2 5 3" xfId="17972"/>
    <cellStyle name="Normal 3 8 2 2 5 3 2" xfId="17973"/>
    <cellStyle name="Normal 3 8 2 2 5 3 2 2" xfId="17974"/>
    <cellStyle name="Normal 3 8 2 2 5 3 2 2 2" xfId="48116"/>
    <cellStyle name="Normal 3 8 2 2 5 3 2 3" xfId="48115"/>
    <cellStyle name="Normal 3 8 2 2 5 3 3" xfId="17975"/>
    <cellStyle name="Normal 3 8 2 2 5 3 3 2" xfId="48117"/>
    <cellStyle name="Normal 3 8 2 2 5 3 4" xfId="48114"/>
    <cellStyle name="Normal 3 8 2 2 5 4" xfId="17976"/>
    <cellStyle name="Normal 3 8 2 2 5 4 2" xfId="17977"/>
    <cellStyle name="Normal 3 8 2 2 5 4 2 2" xfId="48119"/>
    <cellStyle name="Normal 3 8 2 2 5 4 3" xfId="48118"/>
    <cellStyle name="Normal 3 8 2 2 5 5" xfId="17978"/>
    <cellStyle name="Normal 3 8 2 2 5 5 2" xfId="48120"/>
    <cellStyle name="Normal 3 8 2 2 5 6" xfId="48109"/>
    <cellStyle name="Normal 3 8 2 2 6" xfId="17979"/>
    <cellStyle name="Normal 3 8 2 2 6 2" xfId="17980"/>
    <cellStyle name="Normal 3 8 2 2 6 2 2" xfId="17981"/>
    <cellStyle name="Normal 3 8 2 2 6 2 2 2" xfId="48123"/>
    <cellStyle name="Normal 3 8 2 2 6 2 3" xfId="48122"/>
    <cellStyle name="Normal 3 8 2 2 6 3" xfId="17982"/>
    <cellStyle name="Normal 3 8 2 2 6 3 2" xfId="48124"/>
    <cellStyle name="Normal 3 8 2 2 6 4" xfId="48121"/>
    <cellStyle name="Normal 3 8 2 2 7" xfId="17983"/>
    <cellStyle name="Normal 3 8 2 2 7 2" xfId="17984"/>
    <cellStyle name="Normal 3 8 2 2 7 2 2" xfId="17985"/>
    <cellStyle name="Normal 3 8 2 2 7 2 2 2" xfId="48127"/>
    <cellStyle name="Normal 3 8 2 2 7 2 3" xfId="48126"/>
    <cellStyle name="Normal 3 8 2 2 7 3" xfId="17986"/>
    <cellStyle name="Normal 3 8 2 2 7 3 2" xfId="48128"/>
    <cellStyle name="Normal 3 8 2 2 7 4" xfId="48125"/>
    <cellStyle name="Normal 3 8 2 2 8" xfId="17987"/>
    <cellStyle name="Normal 3 8 2 2 8 2" xfId="17988"/>
    <cellStyle name="Normal 3 8 2 2 8 2 2" xfId="17989"/>
    <cellStyle name="Normal 3 8 2 2 8 2 2 2" xfId="48131"/>
    <cellStyle name="Normal 3 8 2 2 8 2 3" xfId="48130"/>
    <cellStyle name="Normal 3 8 2 2 8 3" xfId="17990"/>
    <cellStyle name="Normal 3 8 2 2 8 3 2" xfId="48132"/>
    <cellStyle name="Normal 3 8 2 2 8 4" xfId="48129"/>
    <cellStyle name="Normal 3 8 2 2 9" xfId="17991"/>
    <cellStyle name="Normal 3 8 2 2 9 2" xfId="17992"/>
    <cellStyle name="Normal 3 8 2 2 9 2 2" xfId="17993"/>
    <cellStyle name="Normal 3 8 2 2 9 2 2 2" xfId="48135"/>
    <cellStyle name="Normal 3 8 2 2 9 2 3" xfId="48134"/>
    <cellStyle name="Normal 3 8 2 2 9 3" xfId="17994"/>
    <cellStyle name="Normal 3 8 2 2 9 3 2" xfId="48136"/>
    <cellStyle name="Normal 3 8 2 2 9 4" xfId="48133"/>
    <cellStyle name="Normal 3 8 2 3" xfId="17995"/>
    <cellStyle name="Normal 3 8 2 3 10" xfId="17996"/>
    <cellStyle name="Normal 3 8 2 3 10 2" xfId="17997"/>
    <cellStyle name="Normal 3 8 2 3 10 2 2" xfId="48139"/>
    <cellStyle name="Normal 3 8 2 3 10 3" xfId="48138"/>
    <cellStyle name="Normal 3 8 2 3 11" xfId="17998"/>
    <cellStyle name="Normal 3 8 2 3 11 2" xfId="48140"/>
    <cellStyle name="Normal 3 8 2 3 12" xfId="48137"/>
    <cellStyle name="Normal 3 8 2 3 2" xfId="17999"/>
    <cellStyle name="Normal 3 8 2 3 2 2" xfId="18000"/>
    <cellStyle name="Normal 3 8 2 3 2 2 2" xfId="18001"/>
    <cellStyle name="Normal 3 8 2 3 2 2 2 2" xfId="18002"/>
    <cellStyle name="Normal 3 8 2 3 2 2 2 2 2" xfId="48144"/>
    <cellStyle name="Normal 3 8 2 3 2 2 2 3" xfId="48143"/>
    <cellStyle name="Normal 3 8 2 3 2 2 3" xfId="18003"/>
    <cellStyle name="Normal 3 8 2 3 2 2 3 2" xfId="48145"/>
    <cellStyle name="Normal 3 8 2 3 2 2 4" xfId="48142"/>
    <cellStyle name="Normal 3 8 2 3 2 3" xfId="18004"/>
    <cellStyle name="Normal 3 8 2 3 2 3 2" xfId="18005"/>
    <cellStyle name="Normal 3 8 2 3 2 3 2 2" xfId="18006"/>
    <cellStyle name="Normal 3 8 2 3 2 3 2 2 2" xfId="48148"/>
    <cellStyle name="Normal 3 8 2 3 2 3 2 3" xfId="48147"/>
    <cellStyle name="Normal 3 8 2 3 2 3 3" xfId="18007"/>
    <cellStyle name="Normal 3 8 2 3 2 3 3 2" xfId="48149"/>
    <cellStyle name="Normal 3 8 2 3 2 3 4" xfId="48146"/>
    <cellStyle name="Normal 3 8 2 3 2 4" xfId="18008"/>
    <cellStyle name="Normal 3 8 2 3 2 4 2" xfId="18009"/>
    <cellStyle name="Normal 3 8 2 3 2 4 2 2" xfId="18010"/>
    <cellStyle name="Normal 3 8 2 3 2 4 2 2 2" xfId="48152"/>
    <cellStyle name="Normal 3 8 2 3 2 4 2 3" xfId="48151"/>
    <cellStyle name="Normal 3 8 2 3 2 4 3" xfId="18011"/>
    <cellStyle name="Normal 3 8 2 3 2 4 3 2" xfId="48153"/>
    <cellStyle name="Normal 3 8 2 3 2 4 4" xfId="48150"/>
    <cellStyle name="Normal 3 8 2 3 2 5" xfId="18012"/>
    <cellStyle name="Normal 3 8 2 3 2 5 2" xfId="18013"/>
    <cellStyle name="Normal 3 8 2 3 2 5 2 2" xfId="48155"/>
    <cellStyle name="Normal 3 8 2 3 2 5 3" xfId="48154"/>
    <cellStyle name="Normal 3 8 2 3 2 6" xfId="18014"/>
    <cellStyle name="Normal 3 8 2 3 2 6 2" xfId="48156"/>
    <cellStyle name="Normal 3 8 2 3 2 7" xfId="48141"/>
    <cellStyle name="Normal 3 8 2 3 3" xfId="18015"/>
    <cellStyle name="Normal 3 8 2 3 3 2" xfId="18016"/>
    <cellStyle name="Normal 3 8 2 3 3 2 2" xfId="18017"/>
    <cellStyle name="Normal 3 8 2 3 3 2 2 2" xfId="18018"/>
    <cellStyle name="Normal 3 8 2 3 3 2 2 2 2" xfId="48160"/>
    <cellStyle name="Normal 3 8 2 3 3 2 2 3" xfId="48159"/>
    <cellStyle name="Normal 3 8 2 3 3 2 3" xfId="18019"/>
    <cellStyle name="Normal 3 8 2 3 3 2 3 2" xfId="48161"/>
    <cellStyle name="Normal 3 8 2 3 3 2 4" xfId="48158"/>
    <cellStyle name="Normal 3 8 2 3 3 3" xfId="18020"/>
    <cellStyle name="Normal 3 8 2 3 3 3 2" xfId="18021"/>
    <cellStyle name="Normal 3 8 2 3 3 3 2 2" xfId="18022"/>
    <cellStyle name="Normal 3 8 2 3 3 3 2 2 2" xfId="48164"/>
    <cellStyle name="Normal 3 8 2 3 3 3 2 3" xfId="48163"/>
    <cellStyle name="Normal 3 8 2 3 3 3 3" xfId="18023"/>
    <cellStyle name="Normal 3 8 2 3 3 3 3 2" xfId="48165"/>
    <cellStyle name="Normal 3 8 2 3 3 3 4" xfId="48162"/>
    <cellStyle name="Normal 3 8 2 3 3 4" xfId="18024"/>
    <cellStyle name="Normal 3 8 2 3 3 4 2" xfId="18025"/>
    <cellStyle name="Normal 3 8 2 3 3 4 2 2" xfId="18026"/>
    <cellStyle name="Normal 3 8 2 3 3 4 2 2 2" xfId="48168"/>
    <cellStyle name="Normal 3 8 2 3 3 4 2 3" xfId="48167"/>
    <cellStyle name="Normal 3 8 2 3 3 4 3" xfId="18027"/>
    <cellStyle name="Normal 3 8 2 3 3 4 3 2" xfId="48169"/>
    <cellStyle name="Normal 3 8 2 3 3 4 4" xfId="48166"/>
    <cellStyle name="Normal 3 8 2 3 3 5" xfId="18028"/>
    <cellStyle name="Normal 3 8 2 3 3 5 2" xfId="18029"/>
    <cellStyle name="Normal 3 8 2 3 3 5 2 2" xfId="48171"/>
    <cellStyle name="Normal 3 8 2 3 3 5 3" xfId="48170"/>
    <cellStyle name="Normal 3 8 2 3 3 6" xfId="18030"/>
    <cellStyle name="Normal 3 8 2 3 3 6 2" xfId="48172"/>
    <cellStyle name="Normal 3 8 2 3 3 7" xfId="48157"/>
    <cellStyle name="Normal 3 8 2 3 4" xfId="18031"/>
    <cellStyle name="Normal 3 8 2 3 4 2" xfId="18032"/>
    <cellStyle name="Normal 3 8 2 3 4 2 2" xfId="18033"/>
    <cellStyle name="Normal 3 8 2 3 4 2 2 2" xfId="18034"/>
    <cellStyle name="Normal 3 8 2 3 4 2 2 2 2" xfId="48176"/>
    <cellStyle name="Normal 3 8 2 3 4 2 2 3" xfId="48175"/>
    <cellStyle name="Normal 3 8 2 3 4 2 3" xfId="18035"/>
    <cellStyle name="Normal 3 8 2 3 4 2 3 2" xfId="48177"/>
    <cellStyle name="Normal 3 8 2 3 4 2 4" xfId="48174"/>
    <cellStyle name="Normal 3 8 2 3 4 3" xfId="18036"/>
    <cellStyle name="Normal 3 8 2 3 4 3 2" xfId="18037"/>
    <cellStyle name="Normal 3 8 2 3 4 3 2 2" xfId="18038"/>
    <cellStyle name="Normal 3 8 2 3 4 3 2 2 2" xfId="48180"/>
    <cellStyle name="Normal 3 8 2 3 4 3 2 3" xfId="48179"/>
    <cellStyle name="Normal 3 8 2 3 4 3 3" xfId="18039"/>
    <cellStyle name="Normal 3 8 2 3 4 3 3 2" xfId="48181"/>
    <cellStyle name="Normal 3 8 2 3 4 3 4" xfId="48178"/>
    <cellStyle name="Normal 3 8 2 3 4 4" xfId="18040"/>
    <cellStyle name="Normal 3 8 2 3 4 4 2" xfId="18041"/>
    <cellStyle name="Normal 3 8 2 3 4 4 2 2" xfId="48183"/>
    <cellStyle name="Normal 3 8 2 3 4 4 3" xfId="48182"/>
    <cellStyle name="Normal 3 8 2 3 4 5" xfId="18042"/>
    <cellStyle name="Normal 3 8 2 3 4 5 2" xfId="48184"/>
    <cellStyle name="Normal 3 8 2 3 4 6" xfId="48173"/>
    <cellStyle name="Normal 3 8 2 3 5" xfId="18043"/>
    <cellStyle name="Normal 3 8 2 3 5 2" xfId="18044"/>
    <cellStyle name="Normal 3 8 2 3 5 2 2" xfId="18045"/>
    <cellStyle name="Normal 3 8 2 3 5 2 2 2" xfId="48187"/>
    <cellStyle name="Normal 3 8 2 3 5 2 3" xfId="48186"/>
    <cellStyle name="Normal 3 8 2 3 5 3" xfId="18046"/>
    <cellStyle name="Normal 3 8 2 3 5 3 2" xfId="48188"/>
    <cellStyle name="Normal 3 8 2 3 5 4" xfId="48185"/>
    <cellStyle name="Normal 3 8 2 3 6" xfId="18047"/>
    <cellStyle name="Normal 3 8 2 3 6 2" xfId="18048"/>
    <cellStyle name="Normal 3 8 2 3 6 2 2" xfId="18049"/>
    <cellStyle name="Normal 3 8 2 3 6 2 2 2" xfId="48191"/>
    <cellStyle name="Normal 3 8 2 3 6 2 3" xfId="48190"/>
    <cellStyle name="Normal 3 8 2 3 6 3" xfId="18050"/>
    <cellStyle name="Normal 3 8 2 3 6 3 2" xfId="48192"/>
    <cellStyle name="Normal 3 8 2 3 6 4" xfId="48189"/>
    <cellStyle name="Normal 3 8 2 3 7" xfId="18051"/>
    <cellStyle name="Normal 3 8 2 3 7 2" xfId="18052"/>
    <cellStyle name="Normal 3 8 2 3 7 2 2" xfId="18053"/>
    <cellStyle name="Normal 3 8 2 3 7 2 2 2" xfId="48195"/>
    <cellStyle name="Normal 3 8 2 3 7 2 3" xfId="48194"/>
    <cellStyle name="Normal 3 8 2 3 7 3" xfId="18054"/>
    <cellStyle name="Normal 3 8 2 3 7 3 2" xfId="48196"/>
    <cellStyle name="Normal 3 8 2 3 7 4" xfId="48193"/>
    <cellStyle name="Normal 3 8 2 3 8" xfId="18055"/>
    <cellStyle name="Normal 3 8 2 3 8 2" xfId="18056"/>
    <cellStyle name="Normal 3 8 2 3 8 2 2" xfId="18057"/>
    <cellStyle name="Normal 3 8 2 3 8 2 2 2" xfId="48199"/>
    <cellStyle name="Normal 3 8 2 3 8 2 3" xfId="48198"/>
    <cellStyle name="Normal 3 8 2 3 8 3" xfId="18058"/>
    <cellStyle name="Normal 3 8 2 3 8 3 2" xfId="48200"/>
    <cellStyle name="Normal 3 8 2 3 8 4" xfId="48197"/>
    <cellStyle name="Normal 3 8 2 3 9" xfId="18059"/>
    <cellStyle name="Normal 3 8 2 3 9 2" xfId="18060"/>
    <cellStyle name="Normal 3 8 2 3 9 2 2" xfId="18061"/>
    <cellStyle name="Normal 3 8 2 3 9 2 2 2" xfId="48203"/>
    <cellStyle name="Normal 3 8 2 3 9 2 3" xfId="48202"/>
    <cellStyle name="Normal 3 8 2 3 9 3" xfId="18062"/>
    <cellStyle name="Normal 3 8 2 3 9 3 2" xfId="48204"/>
    <cellStyle name="Normal 3 8 2 3 9 4" xfId="48201"/>
    <cellStyle name="Normal 3 8 2 4" xfId="18063"/>
    <cellStyle name="Normal 3 8 2 4 2" xfId="18064"/>
    <cellStyle name="Normal 3 8 2 4 2 2" xfId="18065"/>
    <cellStyle name="Normal 3 8 2 4 2 2 2" xfId="18066"/>
    <cellStyle name="Normal 3 8 2 4 2 2 2 2" xfId="48208"/>
    <cellStyle name="Normal 3 8 2 4 2 2 3" xfId="48207"/>
    <cellStyle name="Normal 3 8 2 4 2 3" xfId="18067"/>
    <cellStyle name="Normal 3 8 2 4 2 3 2" xfId="48209"/>
    <cellStyle name="Normal 3 8 2 4 2 4" xfId="48206"/>
    <cellStyle name="Normal 3 8 2 4 3" xfId="18068"/>
    <cellStyle name="Normal 3 8 2 4 3 2" xfId="18069"/>
    <cellStyle name="Normal 3 8 2 4 3 2 2" xfId="18070"/>
    <cellStyle name="Normal 3 8 2 4 3 2 2 2" xfId="48212"/>
    <cellStyle name="Normal 3 8 2 4 3 2 3" xfId="48211"/>
    <cellStyle name="Normal 3 8 2 4 3 3" xfId="18071"/>
    <cellStyle name="Normal 3 8 2 4 3 3 2" xfId="48213"/>
    <cellStyle name="Normal 3 8 2 4 3 4" xfId="48210"/>
    <cellStyle name="Normal 3 8 2 4 4" xfId="18072"/>
    <cellStyle name="Normal 3 8 2 4 4 2" xfId="18073"/>
    <cellStyle name="Normal 3 8 2 4 4 2 2" xfId="18074"/>
    <cellStyle name="Normal 3 8 2 4 4 2 2 2" xfId="48216"/>
    <cellStyle name="Normal 3 8 2 4 4 2 3" xfId="48215"/>
    <cellStyle name="Normal 3 8 2 4 4 3" xfId="18075"/>
    <cellStyle name="Normal 3 8 2 4 4 3 2" xfId="48217"/>
    <cellStyle name="Normal 3 8 2 4 4 4" xfId="48214"/>
    <cellStyle name="Normal 3 8 2 4 5" xfId="18076"/>
    <cellStyle name="Normal 3 8 2 4 5 2" xfId="18077"/>
    <cellStyle name="Normal 3 8 2 4 5 2 2" xfId="48219"/>
    <cellStyle name="Normal 3 8 2 4 5 3" xfId="48218"/>
    <cellStyle name="Normal 3 8 2 4 6" xfId="18078"/>
    <cellStyle name="Normal 3 8 2 4 6 2" xfId="48220"/>
    <cellStyle name="Normal 3 8 2 4 7" xfId="48205"/>
    <cellStyle name="Normal 3 8 2 5" xfId="18079"/>
    <cellStyle name="Normal 3 8 2 5 2" xfId="18080"/>
    <cellStyle name="Normal 3 8 2 5 2 2" xfId="18081"/>
    <cellStyle name="Normal 3 8 2 5 2 2 2" xfId="18082"/>
    <cellStyle name="Normal 3 8 2 5 2 2 2 2" xfId="48224"/>
    <cellStyle name="Normal 3 8 2 5 2 2 3" xfId="48223"/>
    <cellStyle name="Normal 3 8 2 5 2 3" xfId="18083"/>
    <cellStyle name="Normal 3 8 2 5 2 3 2" xfId="48225"/>
    <cellStyle name="Normal 3 8 2 5 2 4" xfId="48222"/>
    <cellStyle name="Normal 3 8 2 5 3" xfId="18084"/>
    <cellStyle name="Normal 3 8 2 5 3 2" xfId="18085"/>
    <cellStyle name="Normal 3 8 2 5 3 2 2" xfId="18086"/>
    <cellStyle name="Normal 3 8 2 5 3 2 2 2" xfId="48228"/>
    <cellStyle name="Normal 3 8 2 5 3 2 3" xfId="48227"/>
    <cellStyle name="Normal 3 8 2 5 3 3" xfId="18087"/>
    <cellStyle name="Normal 3 8 2 5 3 3 2" xfId="48229"/>
    <cellStyle name="Normal 3 8 2 5 3 4" xfId="48226"/>
    <cellStyle name="Normal 3 8 2 5 4" xfId="18088"/>
    <cellStyle name="Normal 3 8 2 5 4 2" xfId="18089"/>
    <cellStyle name="Normal 3 8 2 5 4 2 2" xfId="18090"/>
    <cellStyle name="Normal 3 8 2 5 4 2 2 2" xfId="48232"/>
    <cellStyle name="Normal 3 8 2 5 4 2 3" xfId="48231"/>
    <cellStyle name="Normal 3 8 2 5 4 3" xfId="18091"/>
    <cellStyle name="Normal 3 8 2 5 4 3 2" xfId="48233"/>
    <cellStyle name="Normal 3 8 2 5 4 4" xfId="48230"/>
    <cellStyle name="Normal 3 8 2 5 5" xfId="18092"/>
    <cellStyle name="Normal 3 8 2 5 5 2" xfId="18093"/>
    <cellStyle name="Normal 3 8 2 5 5 2 2" xfId="48235"/>
    <cellStyle name="Normal 3 8 2 5 5 3" xfId="48234"/>
    <cellStyle name="Normal 3 8 2 5 6" xfId="18094"/>
    <cellStyle name="Normal 3 8 2 5 6 2" xfId="48236"/>
    <cellStyle name="Normal 3 8 2 5 7" xfId="48221"/>
    <cellStyle name="Normal 3 8 2 6" xfId="18095"/>
    <cellStyle name="Normal 3 8 2 6 2" xfId="18096"/>
    <cellStyle name="Normal 3 8 2 6 2 2" xfId="18097"/>
    <cellStyle name="Normal 3 8 2 6 2 2 2" xfId="18098"/>
    <cellStyle name="Normal 3 8 2 6 2 2 2 2" xfId="48240"/>
    <cellStyle name="Normal 3 8 2 6 2 2 3" xfId="48239"/>
    <cellStyle name="Normal 3 8 2 6 2 3" xfId="18099"/>
    <cellStyle name="Normal 3 8 2 6 2 3 2" xfId="48241"/>
    <cellStyle name="Normal 3 8 2 6 2 4" xfId="48238"/>
    <cellStyle name="Normal 3 8 2 6 3" xfId="18100"/>
    <cellStyle name="Normal 3 8 2 6 3 2" xfId="18101"/>
    <cellStyle name="Normal 3 8 2 6 3 2 2" xfId="18102"/>
    <cellStyle name="Normal 3 8 2 6 3 2 2 2" xfId="48244"/>
    <cellStyle name="Normal 3 8 2 6 3 2 3" xfId="48243"/>
    <cellStyle name="Normal 3 8 2 6 3 3" xfId="18103"/>
    <cellStyle name="Normal 3 8 2 6 3 3 2" xfId="48245"/>
    <cellStyle name="Normal 3 8 2 6 3 4" xfId="48242"/>
    <cellStyle name="Normal 3 8 2 6 4" xfId="18104"/>
    <cellStyle name="Normal 3 8 2 6 4 2" xfId="18105"/>
    <cellStyle name="Normal 3 8 2 6 4 2 2" xfId="48247"/>
    <cellStyle name="Normal 3 8 2 6 4 3" xfId="48246"/>
    <cellStyle name="Normal 3 8 2 6 5" xfId="18106"/>
    <cellStyle name="Normal 3 8 2 6 5 2" xfId="48248"/>
    <cellStyle name="Normal 3 8 2 6 6" xfId="48237"/>
    <cellStyle name="Normal 3 8 2 7" xfId="18107"/>
    <cellStyle name="Normal 3 8 2 7 2" xfId="18108"/>
    <cellStyle name="Normal 3 8 2 7 2 2" xfId="18109"/>
    <cellStyle name="Normal 3 8 2 7 2 2 2" xfId="48251"/>
    <cellStyle name="Normal 3 8 2 7 2 3" xfId="48250"/>
    <cellStyle name="Normal 3 8 2 7 3" xfId="18110"/>
    <cellStyle name="Normal 3 8 2 7 3 2" xfId="48252"/>
    <cellStyle name="Normal 3 8 2 7 4" xfId="48249"/>
    <cellStyle name="Normal 3 8 2 8" xfId="18111"/>
    <cellStyle name="Normal 3 8 2 8 2" xfId="18112"/>
    <cellStyle name="Normal 3 8 2 8 2 2" xfId="18113"/>
    <cellStyle name="Normal 3 8 2 8 2 2 2" xfId="48255"/>
    <cellStyle name="Normal 3 8 2 8 2 3" xfId="48254"/>
    <cellStyle name="Normal 3 8 2 8 3" xfId="18114"/>
    <cellStyle name="Normal 3 8 2 8 3 2" xfId="48256"/>
    <cellStyle name="Normal 3 8 2 8 4" xfId="48253"/>
    <cellStyle name="Normal 3 8 2 9" xfId="18115"/>
    <cellStyle name="Normal 3 8 2 9 2" xfId="18116"/>
    <cellStyle name="Normal 3 8 2 9 2 2" xfId="18117"/>
    <cellStyle name="Normal 3 8 2 9 2 2 2" xfId="48259"/>
    <cellStyle name="Normal 3 8 2 9 2 3" xfId="48258"/>
    <cellStyle name="Normal 3 8 2 9 3" xfId="18118"/>
    <cellStyle name="Normal 3 8 2 9 3 2" xfId="48260"/>
    <cellStyle name="Normal 3 8 2 9 4" xfId="48257"/>
    <cellStyle name="Normal 3 8 3" xfId="18119"/>
    <cellStyle name="Normal 3 8 3 10" xfId="18120"/>
    <cellStyle name="Normal 3 8 3 10 2" xfId="18121"/>
    <cellStyle name="Normal 3 8 3 10 2 2" xfId="18122"/>
    <cellStyle name="Normal 3 8 3 10 2 2 2" xfId="48264"/>
    <cellStyle name="Normal 3 8 3 10 2 3" xfId="48263"/>
    <cellStyle name="Normal 3 8 3 10 3" xfId="18123"/>
    <cellStyle name="Normal 3 8 3 10 3 2" xfId="48265"/>
    <cellStyle name="Normal 3 8 3 10 4" xfId="48262"/>
    <cellStyle name="Normal 3 8 3 11" xfId="18124"/>
    <cellStyle name="Normal 3 8 3 11 2" xfId="18125"/>
    <cellStyle name="Normal 3 8 3 11 2 2" xfId="48267"/>
    <cellStyle name="Normal 3 8 3 11 3" xfId="48266"/>
    <cellStyle name="Normal 3 8 3 12" xfId="18126"/>
    <cellStyle name="Normal 3 8 3 12 2" xfId="48268"/>
    <cellStyle name="Normal 3 8 3 13" xfId="18127"/>
    <cellStyle name="Normal 3 8 3 13 2" xfId="48269"/>
    <cellStyle name="Normal 3 8 3 14" xfId="48261"/>
    <cellStyle name="Normal 3 8 3 2" xfId="18128"/>
    <cellStyle name="Normal 3 8 3 2 10" xfId="18129"/>
    <cellStyle name="Normal 3 8 3 2 10 2" xfId="18130"/>
    <cellStyle name="Normal 3 8 3 2 10 2 2" xfId="48272"/>
    <cellStyle name="Normal 3 8 3 2 10 3" xfId="48271"/>
    <cellStyle name="Normal 3 8 3 2 11" xfId="18131"/>
    <cellStyle name="Normal 3 8 3 2 11 2" xfId="48273"/>
    <cellStyle name="Normal 3 8 3 2 12" xfId="48270"/>
    <cellStyle name="Normal 3 8 3 2 2" xfId="18132"/>
    <cellStyle name="Normal 3 8 3 2 2 2" xfId="18133"/>
    <cellStyle name="Normal 3 8 3 2 2 2 2" xfId="18134"/>
    <cellStyle name="Normal 3 8 3 2 2 2 2 2" xfId="18135"/>
    <cellStyle name="Normal 3 8 3 2 2 2 2 2 2" xfId="48277"/>
    <cellStyle name="Normal 3 8 3 2 2 2 2 3" xfId="48276"/>
    <cellStyle name="Normal 3 8 3 2 2 2 3" xfId="18136"/>
    <cellStyle name="Normal 3 8 3 2 2 2 3 2" xfId="48278"/>
    <cellStyle name="Normal 3 8 3 2 2 2 4" xfId="48275"/>
    <cellStyle name="Normal 3 8 3 2 2 3" xfId="18137"/>
    <cellStyle name="Normal 3 8 3 2 2 3 2" xfId="18138"/>
    <cellStyle name="Normal 3 8 3 2 2 3 2 2" xfId="18139"/>
    <cellStyle name="Normal 3 8 3 2 2 3 2 2 2" xfId="48281"/>
    <cellStyle name="Normal 3 8 3 2 2 3 2 3" xfId="48280"/>
    <cellStyle name="Normal 3 8 3 2 2 3 3" xfId="18140"/>
    <cellStyle name="Normal 3 8 3 2 2 3 3 2" xfId="48282"/>
    <cellStyle name="Normal 3 8 3 2 2 3 4" xfId="48279"/>
    <cellStyle name="Normal 3 8 3 2 2 4" xfId="18141"/>
    <cellStyle name="Normal 3 8 3 2 2 4 2" xfId="18142"/>
    <cellStyle name="Normal 3 8 3 2 2 4 2 2" xfId="18143"/>
    <cellStyle name="Normal 3 8 3 2 2 4 2 2 2" xfId="48285"/>
    <cellStyle name="Normal 3 8 3 2 2 4 2 3" xfId="48284"/>
    <cellStyle name="Normal 3 8 3 2 2 4 3" xfId="18144"/>
    <cellStyle name="Normal 3 8 3 2 2 4 3 2" xfId="48286"/>
    <cellStyle name="Normal 3 8 3 2 2 4 4" xfId="48283"/>
    <cellStyle name="Normal 3 8 3 2 2 5" xfId="18145"/>
    <cellStyle name="Normal 3 8 3 2 2 5 2" xfId="18146"/>
    <cellStyle name="Normal 3 8 3 2 2 5 2 2" xfId="48288"/>
    <cellStyle name="Normal 3 8 3 2 2 5 3" xfId="48287"/>
    <cellStyle name="Normal 3 8 3 2 2 6" xfId="18147"/>
    <cellStyle name="Normal 3 8 3 2 2 6 2" xfId="48289"/>
    <cellStyle name="Normal 3 8 3 2 2 7" xfId="48274"/>
    <cellStyle name="Normal 3 8 3 2 3" xfId="18148"/>
    <cellStyle name="Normal 3 8 3 2 3 2" xfId="18149"/>
    <cellStyle name="Normal 3 8 3 2 3 2 2" xfId="18150"/>
    <cellStyle name="Normal 3 8 3 2 3 2 2 2" xfId="18151"/>
    <cellStyle name="Normal 3 8 3 2 3 2 2 2 2" xfId="48293"/>
    <cellStyle name="Normal 3 8 3 2 3 2 2 3" xfId="48292"/>
    <cellStyle name="Normal 3 8 3 2 3 2 3" xfId="18152"/>
    <cellStyle name="Normal 3 8 3 2 3 2 3 2" xfId="48294"/>
    <cellStyle name="Normal 3 8 3 2 3 2 4" xfId="48291"/>
    <cellStyle name="Normal 3 8 3 2 3 3" xfId="18153"/>
    <cellStyle name="Normal 3 8 3 2 3 3 2" xfId="18154"/>
    <cellStyle name="Normal 3 8 3 2 3 3 2 2" xfId="18155"/>
    <cellStyle name="Normal 3 8 3 2 3 3 2 2 2" xfId="48297"/>
    <cellStyle name="Normal 3 8 3 2 3 3 2 3" xfId="48296"/>
    <cellStyle name="Normal 3 8 3 2 3 3 3" xfId="18156"/>
    <cellStyle name="Normal 3 8 3 2 3 3 3 2" xfId="48298"/>
    <cellStyle name="Normal 3 8 3 2 3 3 4" xfId="48295"/>
    <cellStyle name="Normal 3 8 3 2 3 4" xfId="18157"/>
    <cellStyle name="Normal 3 8 3 2 3 4 2" xfId="18158"/>
    <cellStyle name="Normal 3 8 3 2 3 4 2 2" xfId="18159"/>
    <cellStyle name="Normal 3 8 3 2 3 4 2 2 2" xfId="48301"/>
    <cellStyle name="Normal 3 8 3 2 3 4 2 3" xfId="48300"/>
    <cellStyle name="Normal 3 8 3 2 3 4 3" xfId="18160"/>
    <cellStyle name="Normal 3 8 3 2 3 4 3 2" xfId="48302"/>
    <cellStyle name="Normal 3 8 3 2 3 4 4" xfId="48299"/>
    <cellStyle name="Normal 3 8 3 2 3 5" xfId="18161"/>
    <cellStyle name="Normal 3 8 3 2 3 5 2" xfId="18162"/>
    <cellStyle name="Normal 3 8 3 2 3 5 2 2" xfId="48304"/>
    <cellStyle name="Normal 3 8 3 2 3 5 3" xfId="48303"/>
    <cellStyle name="Normal 3 8 3 2 3 6" xfId="18163"/>
    <cellStyle name="Normal 3 8 3 2 3 6 2" xfId="48305"/>
    <cellStyle name="Normal 3 8 3 2 3 7" xfId="48290"/>
    <cellStyle name="Normal 3 8 3 2 4" xfId="18164"/>
    <cellStyle name="Normal 3 8 3 2 4 2" xfId="18165"/>
    <cellStyle name="Normal 3 8 3 2 4 2 2" xfId="18166"/>
    <cellStyle name="Normal 3 8 3 2 4 2 2 2" xfId="18167"/>
    <cellStyle name="Normal 3 8 3 2 4 2 2 2 2" xfId="48309"/>
    <cellStyle name="Normal 3 8 3 2 4 2 2 3" xfId="48308"/>
    <cellStyle name="Normal 3 8 3 2 4 2 3" xfId="18168"/>
    <cellStyle name="Normal 3 8 3 2 4 2 3 2" xfId="48310"/>
    <cellStyle name="Normal 3 8 3 2 4 2 4" xfId="48307"/>
    <cellStyle name="Normal 3 8 3 2 4 3" xfId="18169"/>
    <cellStyle name="Normal 3 8 3 2 4 3 2" xfId="18170"/>
    <cellStyle name="Normal 3 8 3 2 4 3 2 2" xfId="18171"/>
    <cellStyle name="Normal 3 8 3 2 4 3 2 2 2" xfId="48313"/>
    <cellStyle name="Normal 3 8 3 2 4 3 2 3" xfId="48312"/>
    <cellStyle name="Normal 3 8 3 2 4 3 3" xfId="18172"/>
    <cellStyle name="Normal 3 8 3 2 4 3 3 2" xfId="48314"/>
    <cellStyle name="Normal 3 8 3 2 4 3 4" xfId="48311"/>
    <cellStyle name="Normal 3 8 3 2 4 4" xfId="18173"/>
    <cellStyle name="Normal 3 8 3 2 4 4 2" xfId="18174"/>
    <cellStyle name="Normal 3 8 3 2 4 4 2 2" xfId="48316"/>
    <cellStyle name="Normal 3 8 3 2 4 4 3" xfId="48315"/>
    <cellStyle name="Normal 3 8 3 2 4 5" xfId="18175"/>
    <cellStyle name="Normal 3 8 3 2 4 5 2" xfId="48317"/>
    <cellStyle name="Normal 3 8 3 2 4 6" xfId="48306"/>
    <cellStyle name="Normal 3 8 3 2 5" xfId="18176"/>
    <cellStyle name="Normal 3 8 3 2 5 2" xfId="18177"/>
    <cellStyle name="Normal 3 8 3 2 5 2 2" xfId="18178"/>
    <cellStyle name="Normal 3 8 3 2 5 2 2 2" xfId="48320"/>
    <cellStyle name="Normal 3 8 3 2 5 2 3" xfId="48319"/>
    <cellStyle name="Normal 3 8 3 2 5 3" xfId="18179"/>
    <cellStyle name="Normal 3 8 3 2 5 3 2" xfId="48321"/>
    <cellStyle name="Normal 3 8 3 2 5 4" xfId="48318"/>
    <cellStyle name="Normal 3 8 3 2 6" xfId="18180"/>
    <cellStyle name="Normal 3 8 3 2 6 2" xfId="18181"/>
    <cellStyle name="Normal 3 8 3 2 6 2 2" xfId="18182"/>
    <cellStyle name="Normal 3 8 3 2 6 2 2 2" xfId="48324"/>
    <cellStyle name="Normal 3 8 3 2 6 2 3" xfId="48323"/>
    <cellStyle name="Normal 3 8 3 2 6 3" xfId="18183"/>
    <cellStyle name="Normal 3 8 3 2 6 3 2" xfId="48325"/>
    <cellStyle name="Normal 3 8 3 2 6 4" xfId="48322"/>
    <cellStyle name="Normal 3 8 3 2 7" xfId="18184"/>
    <cellStyle name="Normal 3 8 3 2 7 2" xfId="18185"/>
    <cellStyle name="Normal 3 8 3 2 7 2 2" xfId="18186"/>
    <cellStyle name="Normal 3 8 3 2 7 2 2 2" xfId="48328"/>
    <cellStyle name="Normal 3 8 3 2 7 2 3" xfId="48327"/>
    <cellStyle name="Normal 3 8 3 2 7 3" xfId="18187"/>
    <cellStyle name="Normal 3 8 3 2 7 3 2" xfId="48329"/>
    <cellStyle name="Normal 3 8 3 2 7 4" xfId="48326"/>
    <cellStyle name="Normal 3 8 3 2 8" xfId="18188"/>
    <cellStyle name="Normal 3 8 3 2 8 2" xfId="18189"/>
    <cellStyle name="Normal 3 8 3 2 8 2 2" xfId="18190"/>
    <cellStyle name="Normal 3 8 3 2 8 2 2 2" xfId="48332"/>
    <cellStyle name="Normal 3 8 3 2 8 2 3" xfId="48331"/>
    <cellStyle name="Normal 3 8 3 2 8 3" xfId="18191"/>
    <cellStyle name="Normal 3 8 3 2 8 3 2" xfId="48333"/>
    <cellStyle name="Normal 3 8 3 2 8 4" xfId="48330"/>
    <cellStyle name="Normal 3 8 3 2 9" xfId="18192"/>
    <cellStyle name="Normal 3 8 3 2 9 2" xfId="18193"/>
    <cellStyle name="Normal 3 8 3 2 9 2 2" xfId="18194"/>
    <cellStyle name="Normal 3 8 3 2 9 2 2 2" xfId="48336"/>
    <cellStyle name="Normal 3 8 3 2 9 2 3" xfId="48335"/>
    <cellStyle name="Normal 3 8 3 2 9 3" xfId="18195"/>
    <cellStyle name="Normal 3 8 3 2 9 3 2" xfId="48337"/>
    <cellStyle name="Normal 3 8 3 2 9 4" xfId="48334"/>
    <cellStyle name="Normal 3 8 3 3" xfId="18196"/>
    <cellStyle name="Normal 3 8 3 3 2" xfId="18197"/>
    <cellStyle name="Normal 3 8 3 3 2 2" xfId="18198"/>
    <cellStyle name="Normal 3 8 3 3 2 2 2" xfId="18199"/>
    <cellStyle name="Normal 3 8 3 3 2 2 2 2" xfId="48341"/>
    <cellStyle name="Normal 3 8 3 3 2 2 3" xfId="48340"/>
    <cellStyle name="Normal 3 8 3 3 2 3" xfId="18200"/>
    <cellStyle name="Normal 3 8 3 3 2 3 2" xfId="48342"/>
    <cellStyle name="Normal 3 8 3 3 2 4" xfId="48339"/>
    <cellStyle name="Normal 3 8 3 3 3" xfId="18201"/>
    <cellStyle name="Normal 3 8 3 3 3 2" xfId="18202"/>
    <cellStyle name="Normal 3 8 3 3 3 2 2" xfId="18203"/>
    <cellStyle name="Normal 3 8 3 3 3 2 2 2" xfId="48345"/>
    <cellStyle name="Normal 3 8 3 3 3 2 3" xfId="48344"/>
    <cellStyle name="Normal 3 8 3 3 3 3" xfId="18204"/>
    <cellStyle name="Normal 3 8 3 3 3 3 2" xfId="48346"/>
    <cellStyle name="Normal 3 8 3 3 3 4" xfId="48343"/>
    <cellStyle name="Normal 3 8 3 3 4" xfId="18205"/>
    <cellStyle name="Normal 3 8 3 3 4 2" xfId="18206"/>
    <cellStyle name="Normal 3 8 3 3 4 2 2" xfId="18207"/>
    <cellStyle name="Normal 3 8 3 3 4 2 2 2" xfId="48349"/>
    <cellStyle name="Normal 3 8 3 3 4 2 3" xfId="48348"/>
    <cellStyle name="Normal 3 8 3 3 4 3" xfId="18208"/>
    <cellStyle name="Normal 3 8 3 3 4 3 2" xfId="48350"/>
    <cellStyle name="Normal 3 8 3 3 4 4" xfId="48347"/>
    <cellStyle name="Normal 3 8 3 3 5" xfId="18209"/>
    <cellStyle name="Normal 3 8 3 3 5 2" xfId="18210"/>
    <cellStyle name="Normal 3 8 3 3 5 2 2" xfId="48352"/>
    <cellStyle name="Normal 3 8 3 3 5 3" xfId="48351"/>
    <cellStyle name="Normal 3 8 3 3 6" xfId="18211"/>
    <cellStyle name="Normal 3 8 3 3 6 2" xfId="48353"/>
    <cellStyle name="Normal 3 8 3 3 7" xfId="48338"/>
    <cellStyle name="Normal 3 8 3 4" xfId="18212"/>
    <cellStyle name="Normal 3 8 3 4 2" xfId="18213"/>
    <cellStyle name="Normal 3 8 3 4 2 2" xfId="18214"/>
    <cellStyle name="Normal 3 8 3 4 2 2 2" xfId="18215"/>
    <cellStyle name="Normal 3 8 3 4 2 2 2 2" xfId="48357"/>
    <cellStyle name="Normal 3 8 3 4 2 2 3" xfId="48356"/>
    <cellStyle name="Normal 3 8 3 4 2 3" xfId="18216"/>
    <cellStyle name="Normal 3 8 3 4 2 3 2" xfId="48358"/>
    <cellStyle name="Normal 3 8 3 4 2 4" xfId="48355"/>
    <cellStyle name="Normal 3 8 3 4 3" xfId="18217"/>
    <cellStyle name="Normal 3 8 3 4 3 2" xfId="18218"/>
    <cellStyle name="Normal 3 8 3 4 3 2 2" xfId="18219"/>
    <cellStyle name="Normal 3 8 3 4 3 2 2 2" xfId="48361"/>
    <cellStyle name="Normal 3 8 3 4 3 2 3" xfId="48360"/>
    <cellStyle name="Normal 3 8 3 4 3 3" xfId="18220"/>
    <cellStyle name="Normal 3 8 3 4 3 3 2" xfId="48362"/>
    <cellStyle name="Normal 3 8 3 4 3 4" xfId="48359"/>
    <cellStyle name="Normal 3 8 3 4 4" xfId="18221"/>
    <cellStyle name="Normal 3 8 3 4 4 2" xfId="18222"/>
    <cellStyle name="Normal 3 8 3 4 4 2 2" xfId="18223"/>
    <cellStyle name="Normal 3 8 3 4 4 2 2 2" xfId="48365"/>
    <cellStyle name="Normal 3 8 3 4 4 2 3" xfId="48364"/>
    <cellStyle name="Normal 3 8 3 4 4 3" xfId="18224"/>
    <cellStyle name="Normal 3 8 3 4 4 3 2" xfId="48366"/>
    <cellStyle name="Normal 3 8 3 4 4 4" xfId="48363"/>
    <cellStyle name="Normal 3 8 3 4 5" xfId="18225"/>
    <cellStyle name="Normal 3 8 3 4 5 2" xfId="18226"/>
    <cellStyle name="Normal 3 8 3 4 5 2 2" xfId="48368"/>
    <cellStyle name="Normal 3 8 3 4 5 3" xfId="48367"/>
    <cellStyle name="Normal 3 8 3 4 6" xfId="18227"/>
    <cellStyle name="Normal 3 8 3 4 6 2" xfId="48369"/>
    <cellStyle name="Normal 3 8 3 4 7" xfId="48354"/>
    <cellStyle name="Normal 3 8 3 5" xfId="18228"/>
    <cellStyle name="Normal 3 8 3 5 2" xfId="18229"/>
    <cellStyle name="Normal 3 8 3 5 2 2" xfId="18230"/>
    <cellStyle name="Normal 3 8 3 5 2 2 2" xfId="18231"/>
    <cellStyle name="Normal 3 8 3 5 2 2 2 2" xfId="48373"/>
    <cellStyle name="Normal 3 8 3 5 2 2 3" xfId="48372"/>
    <cellStyle name="Normal 3 8 3 5 2 3" xfId="18232"/>
    <cellStyle name="Normal 3 8 3 5 2 3 2" xfId="48374"/>
    <cellStyle name="Normal 3 8 3 5 2 4" xfId="48371"/>
    <cellStyle name="Normal 3 8 3 5 3" xfId="18233"/>
    <cellStyle name="Normal 3 8 3 5 3 2" xfId="18234"/>
    <cellStyle name="Normal 3 8 3 5 3 2 2" xfId="18235"/>
    <cellStyle name="Normal 3 8 3 5 3 2 2 2" xfId="48377"/>
    <cellStyle name="Normal 3 8 3 5 3 2 3" xfId="48376"/>
    <cellStyle name="Normal 3 8 3 5 3 3" xfId="18236"/>
    <cellStyle name="Normal 3 8 3 5 3 3 2" xfId="48378"/>
    <cellStyle name="Normal 3 8 3 5 3 4" xfId="48375"/>
    <cellStyle name="Normal 3 8 3 5 4" xfId="18237"/>
    <cellStyle name="Normal 3 8 3 5 4 2" xfId="18238"/>
    <cellStyle name="Normal 3 8 3 5 4 2 2" xfId="48380"/>
    <cellStyle name="Normal 3 8 3 5 4 3" xfId="48379"/>
    <cellStyle name="Normal 3 8 3 5 5" xfId="18239"/>
    <cellStyle name="Normal 3 8 3 5 5 2" xfId="48381"/>
    <cellStyle name="Normal 3 8 3 5 6" xfId="48370"/>
    <cellStyle name="Normal 3 8 3 6" xfId="18240"/>
    <cellStyle name="Normal 3 8 3 6 2" xfId="18241"/>
    <cellStyle name="Normal 3 8 3 6 2 2" xfId="18242"/>
    <cellStyle name="Normal 3 8 3 6 2 2 2" xfId="48384"/>
    <cellStyle name="Normal 3 8 3 6 2 3" xfId="48383"/>
    <cellStyle name="Normal 3 8 3 6 3" xfId="18243"/>
    <cellStyle name="Normal 3 8 3 6 3 2" xfId="48385"/>
    <cellStyle name="Normal 3 8 3 6 4" xfId="48382"/>
    <cellStyle name="Normal 3 8 3 7" xfId="18244"/>
    <cellStyle name="Normal 3 8 3 7 2" xfId="18245"/>
    <cellStyle name="Normal 3 8 3 7 2 2" xfId="18246"/>
    <cellStyle name="Normal 3 8 3 7 2 2 2" xfId="48388"/>
    <cellStyle name="Normal 3 8 3 7 2 3" xfId="48387"/>
    <cellStyle name="Normal 3 8 3 7 3" xfId="18247"/>
    <cellStyle name="Normal 3 8 3 7 3 2" xfId="48389"/>
    <cellStyle name="Normal 3 8 3 7 4" xfId="48386"/>
    <cellStyle name="Normal 3 8 3 8" xfId="18248"/>
    <cellStyle name="Normal 3 8 3 8 2" xfId="18249"/>
    <cellStyle name="Normal 3 8 3 8 2 2" xfId="18250"/>
    <cellStyle name="Normal 3 8 3 8 2 2 2" xfId="48392"/>
    <cellStyle name="Normal 3 8 3 8 2 3" xfId="48391"/>
    <cellStyle name="Normal 3 8 3 8 3" xfId="18251"/>
    <cellStyle name="Normal 3 8 3 8 3 2" xfId="48393"/>
    <cellStyle name="Normal 3 8 3 8 4" xfId="48390"/>
    <cellStyle name="Normal 3 8 3 9" xfId="18252"/>
    <cellStyle name="Normal 3 8 3 9 2" xfId="18253"/>
    <cellStyle name="Normal 3 8 3 9 2 2" xfId="18254"/>
    <cellStyle name="Normal 3 8 3 9 2 2 2" xfId="48396"/>
    <cellStyle name="Normal 3 8 3 9 2 3" xfId="48395"/>
    <cellStyle name="Normal 3 8 3 9 3" xfId="18255"/>
    <cellStyle name="Normal 3 8 3 9 3 2" xfId="48397"/>
    <cellStyle name="Normal 3 8 3 9 4" xfId="48394"/>
    <cellStyle name="Normal 3 8 4" xfId="18256"/>
    <cellStyle name="Normal 3 8 4 10" xfId="18257"/>
    <cellStyle name="Normal 3 8 4 10 2" xfId="18258"/>
    <cellStyle name="Normal 3 8 4 10 2 2" xfId="48400"/>
    <cellStyle name="Normal 3 8 4 10 3" xfId="48399"/>
    <cellStyle name="Normal 3 8 4 11" xfId="18259"/>
    <cellStyle name="Normal 3 8 4 11 2" xfId="48401"/>
    <cellStyle name="Normal 3 8 4 12" xfId="48398"/>
    <cellStyle name="Normal 3 8 4 2" xfId="18260"/>
    <cellStyle name="Normal 3 8 4 2 2" xfId="18261"/>
    <cellStyle name="Normal 3 8 4 2 2 2" xfId="18262"/>
    <cellStyle name="Normal 3 8 4 2 2 2 2" xfId="18263"/>
    <cellStyle name="Normal 3 8 4 2 2 2 2 2" xfId="48405"/>
    <cellStyle name="Normal 3 8 4 2 2 2 3" xfId="48404"/>
    <cellStyle name="Normal 3 8 4 2 2 3" xfId="18264"/>
    <cellStyle name="Normal 3 8 4 2 2 3 2" xfId="48406"/>
    <cellStyle name="Normal 3 8 4 2 2 4" xfId="48403"/>
    <cellStyle name="Normal 3 8 4 2 3" xfId="18265"/>
    <cellStyle name="Normal 3 8 4 2 3 2" xfId="18266"/>
    <cellStyle name="Normal 3 8 4 2 3 2 2" xfId="18267"/>
    <cellStyle name="Normal 3 8 4 2 3 2 2 2" xfId="48409"/>
    <cellStyle name="Normal 3 8 4 2 3 2 3" xfId="48408"/>
    <cellStyle name="Normal 3 8 4 2 3 3" xfId="18268"/>
    <cellStyle name="Normal 3 8 4 2 3 3 2" xfId="48410"/>
    <cellStyle name="Normal 3 8 4 2 3 4" xfId="48407"/>
    <cellStyle name="Normal 3 8 4 2 4" xfId="18269"/>
    <cellStyle name="Normal 3 8 4 2 4 2" xfId="18270"/>
    <cellStyle name="Normal 3 8 4 2 4 2 2" xfId="18271"/>
    <cellStyle name="Normal 3 8 4 2 4 2 2 2" xfId="48413"/>
    <cellStyle name="Normal 3 8 4 2 4 2 3" xfId="48412"/>
    <cellStyle name="Normal 3 8 4 2 4 3" xfId="18272"/>
    <cellStyle name="Normal 3 8 4 2 4 3 2" xfId="48414"/>
    <cellStyle name="Normal 3 8 4 2 4 4" xfId="48411"/>
    <cellStyle name="Normal 3 8 4 2 5" xfId="18273"/>
    <cellStyle name="Normal 3 8 4 2 5 2" xfId="18274"/>
    <cellStyle name="Normal 3 8 4 2 5 2 2" xfId="48416"/>
    <cellStyle name="Normal 3 8 4 2 5 3" xfId="48415"/>
    <cellStyle name="Normal 3 8 4 2 6" xfId="18275"/>
    <cellStyle name="Normal 3 8 4 2 6 2" xfId="48417"/>
    <cellStyle name="Normal 3 8 4 2 7" xfId="48402"/>
    <cellStyle name="Normal 3 8 4 3" xfId="18276"/>
    <cellStyle name="Normal 3 8 4 3 2" xfId="18277"/>
    <cellStyle name="Normal 3 8 4 3 2 2" xfId="18278"/>
    <cellStyle name="Normal 3 8 4 3 2 2 2" xfId="18279"/>
    <cellStyle name="Normal 3 8 4 3 2 2 2 2" xfId="48421"/>
    <cellStyle name="Normal 3 8 4 3 2 2 3" xfId="48420"/>
    <cellStyle name="Normal 3 8 4 3 2 3" xfId="18280"/>
    <cellStyle name="Normal 3 8 4 3 2 3 2" xfId="48422"/>
    <cellStyle name="Normal 3 8 4 3 2 4" xfId="48419"/>
    <cellStyle name="Normal 3 8 4 3 3" xfId="18281"/>
    <cellStyle name="Normal 3 8 4 3 3 2" xfId="18282"/>
    <cellStyle name="Normal 3 8 4 3 3 2 2" xfId="18283"/>
    <cellStyle name="Normal 3 8 4 3 3 2 2 2" xfId="48425"/>
    <cellStyle name="Normal 3 8 4 3 3 2 3" xfId="48424"/>
    <cellStyle name="Normal 3 8 4 3 3 3" xfId="18284"/>
    <cellStyle name="Normal 3 8 4 3 3 3 2" xfId="48426"/>
    <cellStyle name="Normal 3 8 4 3 3 4" xfId="48423"/>
    <cellStyle name="Normal 3 8 4 3 4" xfId="18285"/>
    <cellStyle name="Normal 3 8 4 3 4 2" xfId="18286"/>
    <cellStyle name="Normal 3 8 4 3 4 2 2" xfId="18287"/>
    <cellStyle name="Normal 3 8 4 3 4 2 2 2" xfId="48429"/>
    <cellStyle name="Normal 3 8 4 3 4 2 3" xfId="48428"/>
    <cellStyle name="Normal 3 8 4 3 4 3" xfId="18288"/>
    <cellStyle name="Normal 3 8 4 3 4 3 2" xfId="48430"/>
    <cellStyle name="Normal 3 8 4 3 4 4" xfId="48427"/>
    <cellStyle name="Normal 3 8 4 3 5" xfId="18289"/>
    <cellStyle name="Normal 3 8 4 3 5 2" xfId="18290"/>
    <cellStyle name="Normal 3 8 4 3 5 2 2" xfId="48432"/>
    <cellStyle name="Normal 3 8 4 3 5 3" xfId="48431"/>
    <cellStyle name="Normal 3 8 4 3 6" xfId="18291"/>
    <cellStyle name="Normal 3 8 4 3 6 2" xfId="48433"/>
    <cellStyle name="Normal 3 8 4 3 7" xfId="48418"/>
    <cellStyle name="Normal 3 8 4 4" xfId="18292"/>
    <cellStyle name="Normal 3 8 4 4 2" xfId="18293"/>
    <cellStyle name="Normal 3 8 4 4 2 2" xfId="18294"/>
    <cellStyle name="Normal 3 8 4 4 2 2 2" xfId="18295"/>
    <cellStyle name="Normal 3 8 4 4 2 2 2 2" xfId="48437"/>
    <cellStyle name="Normal 3 8 4 4 2 2 3" xfId="48436"/>
    <cellStyle name="Normal 3 8 4 4 2 3" xfId="18296"/>
    <cellStyle name="Normal 3 8 4 4 2 3 2" xfId="48438"/>
    <cellStyle name="Normal 3 8 4 4 2 4" xfId="48435"/>
    <cellStyle name="Normal 3 8 4 4 3" xfId="18297"/>
    <cellStyle name="Normal 3 8 4 4 3 2" xfId="18298"/>
    <cellStyle name="Normal 3 8 4 4 3 2 2" xfId="18299"/>
    <cellStyle name="Normal 3 8 4 4 3 2 2 2" xfId="48441"/>
    <cellStyle name="Normal 3 8 4 4 3 2 3" xfId="48440"/>
    <cellStyle name="Normal 3 8 4 4 3 3" xfId="18300"/>
    <cellStyle name="Normal 3 8 4 4 3 3 2" xfId="48442"/>
    <cellStyle name="Normal 3 8 4 4 3 4" xfId="48439"/>
    <cellStyle name="Normal 3 8 4 4 4" xfId="18301"/>
    <cellStyle name="Normal 3 8 4 4 4 2" xfId="18302"/>
    <cellStyle name="Normal 3 8 4 4 4 2 2" xfId="48444"/>
    <cellStyle name="Normal 3 8 4 4 4 3" xfId="48443"/>
    <cellStyle name="Normal 3 8 4 4 5" xfId="18303"/>
    <cellStyle name="Normal 3 8 4 4 5 2" xfId="48445"/>
    <cellStyle name="Normal 3 8 4 4 6" xfId="48434"/>
    <cellStyle name="Normal 3 8 4 5" xfId="18304"/>
    <cellStyle name="Normal 3 8 4 5 2" xfId="18305"/>
    <cellStyle name="Normal 3 8 4 5 2 2" xfId="18306"/>
    <cellStyle name="Normal 3 8 4 5 2 2 2" xfId="48448"/>
    <cellStyle name="Normal 3 8 4 5 2 3" xfId="48447"/>
    <cellStyle name="Normal 3 8 4 5 3" xfId="18307"/>
    <cellStyle name="Normal 3 8 4 5 3 2" xfId="48449"/>
    <cellStyle name="Normal 3 8 4 5 4" xfId="48446"/>
    <cellStyle name="Normal 3 8 4 6" xfId="18308"/>
    <cellStyle name="Normal 3 8 4 6 2" xfId="18309"/>
    <cellStyle name="Normal 3 8 4 6 2 2" xfId="18310"/>
    <cellStyle name="Normal 3 8 4 6 2 2 2" xfId="48452"/>
    <cellStyle name="Normal 3 8 4 6 2 3" xfId="48451"/>
    <cellStyle name="Normal 3 8 4 6 3" xfId="18311"/>
    <cellStyle name="Normal 3 8 4 6 3 2" xfId="48453"/>
    <cellStyle name="Normal 3 8 4 6 4" xfId="48450"/>
    <cellStyle name="Normal 3 8 4 7" xfId="18312"/>
    <cellStyle name="Normal 3 8 4 7 2" xfId="18313"/>
    <cellStyle name="Normal 3 8 4 7 2 2" xfId="18314"/>
    <cellStyle name="Normal 3 8 4 7 2 2 2" xfId="48456"/>
    <cellStyle name="Normal 3 8 4 7 2 3" xfId="48455"/>
    <cellStyle name="Normal 3 8 4 7 3" xfId="18315"/>
    <cellStyle name="Normal 3 8 4 7 3 2" xfId="48457"/>
    <cellStyle name="Normal 3 8 4 7 4" xfId="48454"/>
    <cellStyle name="Normal 3 8 4 8" xfId="18316"/>
    <cellStyle name="Normal 3 8 4 8 2" xfId="18317"/>
    <cellStyle name="Normal 3 8 4 8 2 2" xfId="18318"/>
    <cellStyle name="Normal 3 8 4 8 2 2 2" xfId="48460"/>
    <cellStyle name="Normal 3 8 4 8 2 3" xfId="48459"/>
    <cellStyle name="Normal 3 8 4 8 3" xfId="18319"/>
    <cellStyle name="Normal 3 8 4 8 3 2" xfId="48461"/>
    <cellStyle name="Normal 3 8 4 8 4" xfId="48458"/>
    <cellStyle name="Normal 3 8 4 9" xfId="18320"/>
    <cellStyle name="Normal 3 8 4 9 2" xfId="18321"/>
    <cellStyle name="Normal 3 8 4 9 2 2" xfId="18322"/>
    <cellStyle name="Normal 3 8 4 9 2 2 2" xfId="48464"/>
    <cellStyle name="Normal 3 8 4 9 2 3" xfId="48463"/>
    <cellStyle name="Normal 3 8 4 9 3" xfId="18323"/>
    <cellStyle name="Normal 3 8 4 9 3 2" xfId="48465"/>
    <cellStyle name="Normal 3 8 4 9 4" xfId="48462"/>
    <cellStyle name="Normal 3 8 5" xfId="18324"/>
    <cellStyle name="Normal 3 8 5 2" xfId="18325"/>
    <cellStyle name="Normal 3 8 5 2 2" xfId="18326"/>
    <cellStyle name="Normal 3 8 5 2 2 2" xfId="18327"/>
    <cellStyle name="Normal 3 8 5 2 2 2 2" xfId="48469"/>
    <cellStyle name="Normal 3 8 5 2 2 3" xfId="48468"/>
    <cellStyle name="Normal 3 8 5 2 3" xfId="18328"/>
    <cellStyle name="Normal 3 8 5 2 3 2" xfId="48470"/>
    <cellStyle name="Normal 3 8 5 2 4" xfId="48467"/>
    <cellStyle name="Normal 3 8 5 3" xfId="18329"/>
    <cellStyle name="Normal 3 8 5 3 2" xfId="18330"/>
    <cellStyle name="Normal 3 8 5 3 2 2" xfId="18331"/>
    <cellStyle name="Normal 3 8 5 3 2 2 2" xfId="48473"/>
    <cellStyle name="Normal 3 8 5 3 2 3" xfId="48472"/>
    <cellStyle name="Normal 3 8 5 3 3" xfId="18332"/>
    <cellStyle name="Normal 3 8 5 3 3 2" xfId="48474"/>
    <cellStyle name="Normal 3 8 5 3 4" xfId="48471"/>
    <cellStyle name="Normal 3 8 5 4" xfId="18333"/>
    <cellStyle name="Normal 3 8 5 4 2" xfId="18334"/>
    <cellStyle name="Normal 3 8 5 4 2 2" xfId="18335"/>
    <cellStyle name="Normal 3 8 5 4 2 2 2" xfId="48477"/>
    <cellStyle name="Normal 3 8 5 4 2 3" xfId="48476"/>
    <cellStyle name="Normal 3 8 5 4 3" xfId="18336"/>
    <cellStyle name="Normal 3 8 5 4 3 2" xfId="48478"/>
    <cellStyle name="Normal 3 8 5 4 4" xfId="48475"/>
    <cellStyle name="Normal 3 8 5 5" xfId="18337"/>
    <cellStyle name="Normal 3 8 5 5 2" xfId="18338"/>
    <cellStyle name="Normal 3 8 5 5 2 2" xfId="48480"/>
    <cellStyle name="Normal 3 8 5 5 3" xfId="48479"/>
    <cellStyle name="Normal 3 8 5 6" xfId="18339"/>
    <cellStyle name="Normal 3 8 5 6 2" xfId="48481"/>
    <cellStyle name="Normal 3 8 5 7" xfId="48466"/>
    <cellStyle name="Normal 3 8 6" xfId="18340"/>
    <cellStyle name="Normal 3 8 6 2" xfId="18341"/>
    <cellStyle name="Normal 3 8 6 2 2" xfId="18342"/>
    <cellStyle name="Normal 3 8 6 2 2 2" xfId="18343"/>
    <cellStyle name="Normal 3 8 6 2 2 2 2" xfId="48485"/>
    <cellStyle name="Normal 3 8 6 2 2 3" xfId="48484"/>
    <cellStyle name="Normal 3 8 6 2 3" xfId="18344"/>
    <cellStyle name="Normal 3 8 6 2 3 2" xfId="48486"/>
    <cellStyle name="Normal 3 8 6 2 4" xfId="48483"/>
    <cellStyle name="Normal 3 8 6 3" xfId="18345"/>
    <cellStyle name="Normal 3 8 6 3 2" xfId="18346"/>
    <cellStyle name="Normal 3 8 6 3 2 2" xfId="18347"/>
    <cellStyle name="Normal 3 8 6 3 2 2 2" xfId="48489"/>
    <cellStyle name="Normal 3 8 6 3 2 3" xfId="48488"/>
    <cellStyle name="Normal 3 8 6 3 3" xfId="18348"/>
    <cellStyle name="Normal 3 8 6 3 3 2" xfId="48490"/>
    <cellStyle name="Normal 3 8 6 3 4" xfId="48487"/>
    <cellStyle name="Normal 3 8 6 4" xfId="18349"/>
    <cellStyle name="Normal 3 8 6 4 2" xfId="18350"/>
    <cellStyle name="Normal 3 8 6 4 2 2" xfId="18351"/>
    <cellStyle name="Normal 3 8 6 4 2 2 2" xfId="48493"/>
    <cellStyle name="Normal 3 8 6 4 2 3" xfId="48492"/>
    <cellStyle name="Normal 3 8 6 4 3" xfId="18352"/>
    <cellStyle name="Normal 3 8 6 4 3 2" xfId="48494"/>
    <cellStyle name="Normal 3 8 6 4 4" xfId="48491"/>
    <cellStyle name="Normal 3 8 6 5" xfId="18353"/>
    <cellStyle name="Normal 3 8 6 5 2" xfId="18354"/>
    <cellStyle name="Normal 3 8 6 5 2 2" xfId="48496"/>
    <cellStyle name="Normal 3 8 6 5 3" xfId="48495"/>
    <cellStyle name="Normal 3 8 6 6" xfId="18355"/>
    <cellStyle name="Normal 3 8 6 6 2" xfId="48497"/>
    <cellStyle name="Normal 3 8 6 7" xfId="48482"/>
    <cellStyle name="Normal 3 8 7" xfId="18356"/>
    <cellStyle name="Normal 3 8 7 2" xfId="18357"/>
    <cellStyle name="Normal 3 8 7 2 2" xfId="18358"/>
    <cellStyle name="Normal 3 8 7 2 2 2" xfId="18359"/>
    <cellStyle name="Normal 3 8 7 2 2 2 2" xfId="48501"/>
    <cellStyle name="Normal 3 8 7 2 2 3" xfId="48500"/>
    <cellStyle name="Normal 3 8 7 2 3" xfId="18360"/>
    <cellStyle name="Normal 3 8 7 2 3 2" xfId="48502"/>
    <cellStyle name="Normal 3 8 7 2 4" xfId="48499"/>
    <cellStyle name="Normal 3 8 7 3" xfId="18361"/>
    <cellStyle name="Normal 3 8 7 3 2" xfId="18362"/>
    <cellStyle name="Normal 3 8 7 3 2 2" xfId="18363"/>
    <cellStyle name="Normal 3 8 7 3 2 2 2" xfId="48505"/>
    <cellStyle name="Normal 3 8 7 3 2 3" xfId="48504"/>
    <cellStyle name="Normal 3 8 7 3 3" xfId="18364"/>
    <cellStyle name="Normal 3 8 7 3 3 2" xfId="48506"/>
    <cellStyle name="Normal 3 8 7 3 4" xfId="48503"/>
    <cellStyle name="Normal 3 8 7 4" xfId="18365"/>
    <cellStyle name="Normal 3 8 7 4 2" xfId="18366"/>
    <cellStyle name="Normal 3 8 7 4 2 2" xfId="48508"/>
    <cellStyle name="Normal 3 8 7 4 3" xfId="48507"/>
    <cellStyle name="Normal 3 8 7 5" xfId="18367"/>
    <cellStyle name="Normal 3 8 7 5 2" xfId="48509"/>
    <cellStyle name="Normal 3 8 7 6" xfId="48498"/>
    <cellStyle name="Normal 3 8 8" xfId="18368"/>
    <cellStyle name="Normal 3 8 8 2" xfId="18369"/>
    <cellStyle name="Normal 3 8 8 2 2" xfId="18370"/>
    <cellStyle name="Normal 3 8 8 2 2 2" xfId="48512"/>
    <cellStyle name="Normal 3 8 8 2 3" xfId="48511"/>
    <cellStyle name="Normal 3 8 8 3" xfId="18371"/>
    <cellStyle name="Normal 3 8 8 3 2" xfId="48513"/>
    <cellStyle name="Normal 3 8 8 4" xfId="48510"/>
    <cellStyle name="Normal 3 8 9" xfId="18372"/>
    <cellStyle name="Normal 3 8 9 2" xfId="18373"/>
    <cellStyle name="Normal 3 8 9 2 2" xfId="18374"/>
    <cellStyle name="Normal 3 8 9 2 2 2" xfId="48516"/>
    <cellStyle name="Normal 3 8 9 2 3" xfId="48515"/>
    <cellStyle name="Normal 3 8 9 3" xfId="18375"/>
    <cellStyle name="Normal 3 8 9 3 2" xfId="48517"/>
    <cellStyle name="Normal 3 8 9 4" xfId="48514"/>
    <cellStyle name="Normal 3 9" xfId="18376"/>
    <cellStyle name="Normal 3 9 10" xfId="18377"/>
    <cellStyle name="Normal 3 9 10 2" xfId="18378"/>
    <cellStyle name="Normal 3 9 10 2 2" xfId="18379"/>
    <cellStyle name="Normal 3 9 10 2 2 2" xfId="48521"/>
    <cellStyle name="Normal 3 9 10 2 3" xfId="48520"/>
    <cellStyle name="Normal 3 9 10 3" xfId="18380"/>
    <cellStyle name="Normal 3 9 10 3 2" xfId="48522"/>
    <cellStyle name="Normal 3 9 10 4" xfId="48519"/>
    <cellStyle name="Normal 3 9 11" xfId="18381"/>
    <cellStyle name="Normal 3 9 11 2" xfId="18382"/>
    <cellStyle name="Normal 3 9 11 2 2" xfId="18383"/>
    <cellStyle name="Normal 3 9 11 2 2 2" xfId="48525"/>
    <cellStyle name="Normal 3 9 11 2 3" xfId="48524"/>
    <cellStyle name="Normal 3 9 11 3" xfId="18384"/>
    <cellStyle name="Normal 3 9 11 3 2" xfId="48526"/>
    <cellStyle name="Normal 3 9 11 4" xfId="48523"/>
    <cellStyle name="Normal 3 9 12" xfId="18385"/>
    <cellStyle name="Normal 3 9 12 2" xfId="18386"/>
    <cellStyle name="Normal 3 9 12 2 2" xfId="18387"/>
    <cellStyle name="Normal 3 9 12 2 2 2" xfId="48529"/>
    <cellStyle name="Normal 3 9 12 2 3" xfId="48528"/>
    <cellStyle name="Normal 3 9 12 3" xfId="18388"/>
    <cellStyle name="Normal 3 9 12 3 2" xfId="48530"/>
    <cellStyle name="Normal 3 9 12 4" xfId="48527"/>
    <cellStyle name="Normal 3 9 13" xfId="18389"/>
    <cellStyle name="Normal 3 9 13 2" xfId="18390"/>
    <cellStyle name="Normal 3 9 13 2 2" xfId="48532"/>
    <cellStyle name="Normal 3 9 13 3" xfId="48531"/>
    <cellStyle name="Normal 3 9 14" xfId="18391"/>
    <cellStyle name="Normal 3 9 14 2" xfId="48533"/>
    <cellStyle name="Normal 3 9 15" xfId="18392"/>
    <cellStyle name="Normal 3 9 15 2" xfId="48534"/>
    <cellStyle name="Normal 3 9 16" xfId="48518"/>
    <cellStyle name="Normal 3 9 2" xfId="18393"/>
    <cellStyle name="Normal 3 9 2 10" xfId="18394"/>
    <cellStyle name="Normal 3 9 2 10 2" xfId="18395"/>
    <cellStyle name="Normal 3 9 2 10 2 2" xfId="18396"/>
    <cellStyle name="Normal 3 9 2 10 2 2 2" xfId="48538"/>
    <cellStyle name="Normal 3 9 2 10 2 3" xfId="48537"/>
    <cellStyle name="Normal 3 9 2 10 3" xfId="18397"/>
    <cellStyle name="Normal 3 9 2 10 3 2" xfId="48539"/>
    <cellStyle name="Normal 3 9 2 10 4" xfId="48536"/>
    <cellStyle name="Normal 3 9 2 11" xfId="18398"/>
    <cellStyle name="Normal 3 9 2 11 2" xfId="18399"/>
    <cellStyle name="Normal 3 9 2 11 2 2" xfId="18400"/>
    <cellStyle name="Normal 3 9 2 11 2 2 2" xfId="48542"/>
    <cellStyle name="Normal 3 9 2 11 2 3" xfId="48541"/>
    <cellStyle name="Normal 3 9 2 11 3" xfId="18401"/>
    <cellStyle name="Normal 3 9 2 11 3 2" xfId="48543"/>
    <cellStyle name="Normal 3 9 2 11 4" xfId="48540"/>
    <cellStyle name="Normal 3 9 2 12" xfId="18402"/>
    <cellStyle name="Normal 3 9 2 12 2" xfId="18403"/>
    <cellStyle name="Normal 3 9 2 12 2 2" xfId="48545"/>
    <cellStyle name="Normal 3 9 2 12 3" xfId="48544"/>
    <cellStyle name="Normal 3 9 2 13" xfId="18404"/>
    <cellStyle name="Normal 3 9 2 13 2" xfId="48546"/>
    <cellStyle name="Normal 3 9 2 14" xfId="18405"/>
    <cellStyle name="Normal 3 9 2 14 2" xfId="48547"/>
    <cellStyle name="Normal 3 9 2 15" xfId="48535"/>
    <cellStyle name="Normal 3 9 2 2" xfId="18406"/>
    <cellStyle name="Normal 3 9 2 2 10" xfId="18407"/>
    <cellStyle name="Normal 3 9 2 2 10 2" xfId="18408"/>
    <cellStyle name="Normal 3 9 2 2 10 2 2" xfId="18409"/>
    <cellStyle name="Normal 3 9 2 2 10 2 2 2" xfId="48551"/>
    <cellStyle name="Normal 3 9 2 2 10 2 3" xfId="48550"/>
    <cellStyle name="Normal 3 9 2 2 10 3" xfId="18410"/>
    <cellStyle name="Normal 3 9 2 2 10 3 2" xfId="48552"/>
    <cellStyle name="Normal 3 9 2 2 10 4" xfId="48549"/>
    <cellStyle name="Normal 3 9 2 2 11" xfId="18411"/>
    <cellStyle name="Normal 3 9 2 2 11 2" xfId="18412"/>
    <cellStyle name="Normal 3 9 2 2 11 2 2" xfId="48554"/>
    <cellStyle name="Normal 3 9 2 2 11 3" xfId="48553"/>
    <cellStyle name="Normal 3 9 2 2 12" xfId="18413"/>
    <cellStyle name="Normal 3 9 2 2 12 2" xfId="48555"/>
    <cellStyle name="Normal 3 9 2 2 13" xfId="18414"/>
    <cellStyle name="Normal 3 9 2 2 13 2" xfId="48556"/>
    <cellStyle name="Normal 3 9 2 2 14" xfId="48548"/>
    <cellStyle name="Normal 3 9 2 2 2" xfId="18415"/>
    <cellStyle name="Normal 3 9 2 2 2 10" xfId="18416"/>
    <cellStyle name="Normal 3 9 2 2 2 10 2" xfId="18417"/>
    <cellStyle name="Normal 3 9 2 2 2 10 2 2" xfId="48559"/>
    <cellStyle name="Normal 3 9 2 2 2 10 3" xfId="48558"/>
    <cellStyle name="Normal 3 9 2 2 2 11" xfId="18418"/>
    <cellStyle name="Normal 3 9 2 2 2 11 2" xfId="48560"/>
    <cellStyle name="Normal 3 9 2 2 2 12" xfId="48557"/>
    <cellStyle name="Normal 3 9 2 2 2 2" xfId="18419"/>
    <cellStyle name="Normal 3 9 2 2 2 2 2" xfId="18420"/>
    <cellStyle name="Normal 3 9 2 2 2 2 2 2" xfId="18421"/>
    <cellStyle name="Normal 3 9 2 2 2 2 2 2 2" xfId="18422"/>
    <cellStyle name="Normal 3 9 2 2 2 2 2 2 2 2" xfId="48564"/>
    <cellStyle name="Normal 3 9 2 2 2 2 2 2 3" xfId="48563"/>
    <cellStyle name="Normal 3 9 2 2 2 2 2 3" xfId="18423"/>
    <cellStyle name="Normal 3 9 2 2 2 2 2 3 2" xfId="48565"/>
    <cellStyle name="Normal 3 9 2 2 2 2 2 4" xfId="48562"/>
    <cellStyle name="Normal 3 9 2 2 2 2 3" xfId="18424"/>
    <cellStyle name="Normal 3 9 2 2 2 2 3 2" xfId="18425"/>
    <cellStyle name="Normal 3 9 2 2 2 2 3 2 2" xfId="18426"/>
    <cellStyle name="Normal 3 9 2 2 2 2 3 2 2 2" xfId="48568"/>
    <cellStyle name="Normal 3 9 2 2 2 2 3 2 3" xfId="48567"/>
    <cellStyle name="Normal 3 9 2 2 2 2 3 3" xfId="18427"/>
    <cellStyle name="Normal 3 9 2 2 2 2 3 3 2" xfId="48569"/>
    <cellStyle name="Normal 3 9 2 2 2 2 3 4" xfId="48566"/>
    <cellStyle name="Normal 3 9 2 2 2 2 4" xfId="18428"/>
    <cellStyle name="Normal 3 9 2 2 2 2 4 2" xfId="18429"/>
    <cellStyle name="Normal 3 9 2 2 2 2 4 2 2" xfId="18430"/>
    <cellStyle name="Normal 3 9 2 2 2 2 4 2 2 2" xfId="48572"/>
    <cellStyle name="Normal 3 9 2 2 2 2 4 2 3" xfId="48571"/>
    <cellStyle name="Normal 3 9 2 2 2 2 4 3" xfId="18431"/>
    <cellStyle name="Normal 3 9 2 2 2 2 4 3 2" xfId="48573"/>
    <cellStyle name="Normal 3 9 2 2 2 2 4 4" xfId="48570"/>
    <cellStyle name="Normal 3 9 2 2 2 2 5" xfId="18432"/>
    <cellStyle name="Normal 3 9 2 2 2 2 5 2" xfId="18433"/>
    <cellStyle name="Normal 3 9 2 2 2 2 5 2 2" xfId="48575"/>
    <cellStyle name="Normal 3 9 2 2 2 2 5 3" xfId="48574"/>
    <cellStyle name="Normal 3 9 2 2 2 2 6" xfId="18434"/>
    <cellStyle name="Normal 3 9 2 2 2 2 6 2" xfId="48576"/>
    <cellStyle name="Normal 3 9 2 2 2 2 7" xfId="48561"/>
    <cellStyle name="Normal 3 9 2 2 2 3" xfId="18435"/>
    <cellStyle name="Normal 3 9 2 2 2 3 2" xfId="18436"/>
    <cellStyle name="Normal 3 9 2 2 2 3 2 2" xfId="18437"/>
    <cellStyle name="Normal 3 9 2 2 2 3 2 2 2" xfId="18438"/>
    <cellStyle name="Normal 3 9 2 2 2 3 2 2 2 2" xfId="48580"/>
    <cellStyle name="Normal 3 9 2 2 2 3 2 2 3" xfId="48579"/>
    <cellStyle name="Normal 3 9 2 2 2 3 2 3" xfId="18439"/>
    <cellStyle name="Normal 3 9 2 2 2 3 2 3 2" xfId="48581"/>
    <cellStyle name="Normal 3 9 2 2 2 3 2 4" xfId="48578"/>
    <cellStyle name="Normal 3 9 2 2 2 3 3" xfId="18440"/>
    <cellStyle name="Normal 3 9 2 2 2 3 3 2" xfId="18441"/>
    <cellStyle name="Normal 3 9 2 2 2 3 3 2 2" xfId="18442"/>
    <cellStyle name="Normal 3 9 2 2 2 3 3 2 2 2" xfId="48584"/>
    <cellStyle name="Normal 3 9 2 2 2 3 3 2 3" xfId="48583"/>
    <cellStyle name="Normal 3 9 2 2 2 3 3 3" xfId="18443"/>
    <cellStyle name="Normal 3 9 2 2 2 3 3 3 2" xfId="48585"/>
    <cellStyle name="Normal 3 9 2 2 2 3 3 4" xfId="48582"/>
    <cellStyle name="Normal 3 9 2 2 2 3 4" xfId="18444"/>
    <cellStyle name="Normal 3 9 2 2 2 3 4 2" xfId="18445"/>
    <cellStyle name="Normal 3 9 2 2 2 3 4 2 2" xfId="18446"/>
    <cellStyle name="Normal 3 9 2 2 2 3 4 2 2 2" xfId="48588"/>
    <cellStyle name="Normal 3 9 2 2 2 3 4 2 3" xfId="48587"/>
    <cellStyle name="Normal 3 9 2 2 2 3 4 3" xfId="18447"/>
    <cellStyle name="Normal 3 9 2 2 2 3 4 3 2" xfId="48589"/>
    <cellStyle name="Normal 3 9 2 2 2 3 4 4" xfId="48586"/>
    <cellStyle name="Normal 3 9 2 2 2 3 5" xfId="18448"/>
    <cellStyle name="Normal 3 9 2 2 2 3 5 2" xfId="18449"/>
    <cellStyle name="Normal 3 9 2 2 2 3 5 2 2" xfId="48591"/>
    <cellStyle name="Normal 3 9 2 2 2 3 5 3" xfId="48590"/>
    <cellStyle name="Normal 3 9 2 2 2 3 6" xfId="18450"/>
    <cellStyle name="Normal 3 9 2 2 2 3 6 2" xfId="48592"/>
    <cellStyle name="Normal 3 9 2 2 2 3 7" xfId="48577"/>
    <cellStyle name="Normal 3 9 2 2 2 4" xfId="18451"/>
    <cellStyle name="Normal 3 9 2 2 2 4 2" xfId="18452"/>
    <cellStyle name="Normal 3 9 2 2 2 4 2 2" xfId="18453"/>
    <cellStyle name="Normal 3 9 2 2 2 4 2 2 2" xfId="18454"/>
    <cellStyle name="Normal 3 9 2 2 2 4 2 2 2 2" xfId="48596"/>
    <cellStyle name="Normal 3 9 2 2 2 4 2 2 3" xfId="48595"/>
    <cellStyle name="Normal 3 9 2 2 2 4 2 3" xfId="18455"/>
    <cellStyle name="Normal 3 9 2 2 2 4 2 3 2" xfId="48597"/>
    <cellStyle name="Normal 3 9 2 2 2 4 2 4" xfId="48594"/>
    <cellStyle name="Normal 3 9 2 2 2 4 3" xfId="18456"/>
    <cellStyle name="Normal 3 9 2 2 2 4 3 2" xfId="18457"/>
    <cellStyle name="Normal 3 9 2 2 2 4 3 2 2" xfId="18458"/>
    <cellStyle name="Normal 3 9 2 2 2 4 3 2 2 2" xfId="48600"/>
    <cellStyle name="Normal 3 9 2 2 2 4 3 2 3" xfId="48599"/>
    <cellStyle name="Normal 3 9 2 2 2 4 3 3" xfId="18459"/>
    <cellStyle name="Normal 3 9 2 2 2 4 3 3 2" xfId="48601"/>
    <cellStyle name="Normal 3 9 2 2 2 4 3 4" xfId="48598"/>
    <cellStyle name="Normal 3 9 2 2 2 4 4" xfId="18460"/>
    <cellStyle name="Normal 3 9 2 2 2 4 4 2" xfId="18461"/>
    <cellStyle name="Normal 3 9 2 2 2 4 4 2 2" xfId="48603"/>
    <cellStyle name="Normal 3 9 2 2 2 4 4 3" xfId="48602"/>
    <cellStyle name="Normal 3 9 2 2 2 4 5" xfId="18462"/>
    <cellStyle name="Normal 3 9 2 2 2 4 5 2" xfId="48604"/>
    <cellStyle name="Normal 3 9 2 2 2 4 6" xfId="48593"/>
    <cellStyle name="Normal 3 9 2 2 2 5" xfId="18463"/>
    <cellStyle name="Normal 3 9 2 2 2 5 2" xfId="18464"/>
    <cellStyle name="Normal 3 9 2 2 2 5 2 2" xfId="18465"/>
    <cellStyle name="Normal 3 9 2 2 2 5 2 2 2" xfId="48607"/>
    <cellStyle name="Normal 3 9 2 2 2 5 2 3" xfId="48606"/>
    <cellStyle name="Normal 3 9 2 2 2 5 3" xfId="18466"/>
    <cellStyle name="Normal 3 9 2 2 2 5 3 2" xfId="48608"/>
    <cellStyle name="Normal 3 9 2 2 2 5 4" xfId="48605"/>
    <cellStyle name="Normal 3 9 2 2 2 6" xfId="18467"/>
    <cellStyle name="Normal 3 9 2 2 2 6 2" xfId="18468"/>
    <cellStyle name="Normal 3 9 2 2 2 6 2 2" xfId="18469"/>
    <cellStyle name="Normal 3 9 2 2 2 6 2 2 2" xfId="48611"/>
    <cellStyle name="Normal 3 9 2 2 2 6 2 3" xfId="48610"/>
    <cellStyle name="Normal 3 9 2 2 2 6 3" xfId="18470"/>
    <cellStyle name="Normal 3 9 2 2 2 6 3 2" xfId="48612"/>
    <cellStyle name="Normal 3 9 2 2 2 6 4" xfId="48609"/>
    <cellStyle name="Normal 3 9 2 2 2 7" xfId="18471"/>
    <cellStyle name="Normal 3 9 2 2 2 7 2" xfId="18472"/>
    <cellStyle name="Normal 3 9 2 2 2 7 2 2" xfId="18473"/>
    <cellStyle name="Normal 3 9 2 2 2 7 2 2 2" xfId="48615"/>
    <cellStyle name="Normal 3 9 2 2 2 7 2 3" xfId="48614"/>
    <cellStyle name="Normal 3 9 2 2 2 7 3" xfId="18474"/>
    <cellStyle name="Normal 3 9 2 2 2 7 3 2" xfId="48616"/>
    <cellStyle name="Normal 3 9 2 2 2 7 4" xfId="48613"/>
    <cellStyle name="Normal 3 9 2 2 2 8" xfId="18475"/>
    <cellStyle name="Normal 3 9 2 2 2 8 2" xfId="18476"/>
    <cellStyle name="Normal 3 9 2 2 2 8 2 2" xfId="18477"/>
    <cellStyle name="Normal 3 9 2 2 2 8 2 2 2" xfId="48619"/>
    <cellStyle name="Normal 3 9 2 2 2 8 2 3" xfId="48618"/>
    <cellStyle name="Normal 3 9 2 2 2 8 3" xfId="18478"/>
    <cellStyle name="Normal 3 9 2 2 2 8 3 2" xfId="48620"/>
    <cellStyle name="Normal 3 9 2 2 2 8 4" xfId="48617"/>
    <cellStyle name="Normal 3 9 2 2 2 9" xfId="18479"/>
    <cellStyle name="Normal 3 9 2 2 2 9 2" xfId="18480"/>
    <cellStyle name="Normal 3 9 2 2 2 9 2 2" xfId="18481"/>
    <cellStyle name="Normal 3 9 2 2 2 9 2 2 2" xfId="48623"/>
    <cellStyle name="Normal 3 9 2 2 2 9 2 3" xfId="48622"/>
    <cellStyle name="Normal 3 9 2 2 2 9 3" xfId="18482"/>
    <cellStyle name="Normal 3 9 2 2 2 9 3 2" xfId="48624"/>
    <cellStyle name="Normal 3 9 2 2 2 9 4" xfId="48621"/>
    <cellStyle name="Normal 3 9 2 2 3" xfId="18483"/>
    <cellStyle name="Normal 3 9 2 2 3 2" xfId="18484"/>
    <cellStyle name="Normal 3 9 2 2 3 2 2" xfId="18485"/>
    <cellStyle name="Normal 3 9 2 2 3 2 2 2" xfId="18486"/>
    <cellStyle name="Normal 3 9 2 2 3 2 2 2 2" xfId="48628"/>
    <cellStyle name="Normal 3 9 2 2 3 2 2 3" xfId="48627"/>
    <cellStyle name="Normal 3 9 2 2 3 2 3" xfId="18487"/>
    <cellStyle name="Normal 3 9 2 2 3 2 3 2" xfId="48629"/>
    <cellStyle name="Normal 3 9 2 2 3 2 4" xfId="48626"/>
    <cellStyle name="Normal 3 9 2 2 3 3" xfId="18488"/>
    <cellStyle name="Normal 3 9 2 2 3 3 2" xfId="18489"/>
    <cellStyle name="Normal 3 9 2 2 3 3 2 2" xfId="18490"/>
    <cellStyle name="Normal 3 9 2 2 3 3 2 2 2" xfId="48632"/>
    <cellStyle name="Normal 3 9 2 2 3 3 2 3" xfId="48631"/>
    <cellStyle name="Normal 3 9 2 2 3 3 3" xfId="18491"/>
    <cellStyle name="Normal 3 9 2 2 3 3 3 2" xfId="48633"/>
    <cellStyle name="Normal 3 9 2 2 3 3 4" xfId="48630"/>
    <cellStyle name="Normal 3 9 2 2 3 4" xfId="18492"/>
    <cellStyle name="Normal 3 9 2 2 3 4 2" xfId="18493"/>
    <cellStyle name="Normal 3 9 2 2 3 4 2 2" xfId="18494"/>
    <cellStyle name="Normal 3 9 2 2 3 4 2 2 2" xfId="48636"/>
    <cellStyle name="Normal 3 9 2 2 3 4 2 3" xfId="48635"/>
    <cellStyle name="Normal 3 9 2 2 3 4 3" xfId="18495"/>
    <cellStyle name="Normal 3 9 2 2 3 4 3 2" xfId="48637"/>
    <cellStyle name="Normal 3 9 2 2 3 4 4" xfId="48634"/>
    <cellStyle name="Normal 3 9 2 2 3 5" xfId="18496"/>
    <cellStyle name="Normal 3 9 2 2 3 5 2" xfId="18497"/>
    <cellStyle name="Normal 3 9 2 2 3 5 2 2" xfId="48639"/>
    <cellStyle name="Normal 3 9 2 2 3 5 3" xfId="48638"/>
    <cellStyle name="Normal 3 9 2 2 3 6" xfId="18498"/>
    <cellStyle name="Normal 3 9 2 2 3 6 2" xfId="48640"/>
    <cellStyle name="Normal 3 9 2 2 3 7" xfId="48625"/>
    <cellStyle name="Normal 3 9 2 2 4" xfId="18499"/>
    <cellStyle name="Normal 3 9 2 2 4 2" xfId="18500"/>
    <cellStyle name="Normal 3 9 2 2 4 2 2" xfId="18501"/>
    <cellStyle name="Normal 3 9 2 2 4 2 2 2" xfId="18502"/>
    <cellStyle name="Normal 3 9 2 2 4 2 2 2 2" xfId="48644"/>
    <cellStyle name="Normal 3 9 2 2 4 2 2 3" xfId="48643"/>
    <cellStyle name="Normal 3 9 2 2 4 2 3" xfId="18503"/>
    <cellStyle name="Normal 3 9 2 2 4 2 3 2" xfId="48645"/>
    <cellStyle name="Normal 3 9 2 2 4 2 4" xfId="48642"/>
    <cellStyle name="Normal 3 9 2 2 4 3" xfId="18504"/>
    <cellStyle name="Normal 3 9 2 2 4 3 2" xfId="18505"/>
    <cellStyle name="Normal 3 9 2 2 4 3 2 2" xfId="18506"/>
    <cellStyle name="Normal 3 9 2 2 4 3 2 2 2" xfId="48648"/>
    <cellStyle name="Normal 3 9 2 2 4 3 2 3" xfId="48647"/>
    <cellStyle name="Normal 3 9 2 2 4 3 3" xfId="18507"/>
    <cellStyle name="Normal 3 9 2 2 4 3 3 2" xfId="48649"/>
    <cellStyle name="Normal 3 9 2 2 4 3 4" xfId="48646"/>
    <cellStyle name="Normal 3 9 2 2 4 4" xfId="18508"/>
    <cellStyle name="Normal 3 9 2 2 4 4 2" xfId="18509"/>
    <cellStyle name="Normal 3 9 2 2 4 4 2 2" xfId="18510"/>
    <cellStyle name="Normal 3 9 2 2 4 4 2 2 2" xfId="48652"/>
    <cellStyle name="Normal 3 9 2 2 4 4 2 3" xfId="48651"/>
    <cellStyle name="Normal 3 9 2 2 4 4 3" xfId="18511"/>
    <cellStyle name="Normal 3 9 2 2 4 4 3 2" xfId="48653"/>
    <cellStyle name="Normal 3 9 2 2 4 4 4" xfId="48650"/>
    <cellStyle name="Normal 3 9 2 2 4 5" xfId="18512"/>
    <cellStyle name="Normal 3 9 2 2 4 5 2" xfId="18513"/>
    <cellStyle name="Normal 3 9 2 2 4 5 2 2" xfId="48655"/>
    <cellStyle name="Normal 3 9 2 2 4 5 3" xfId="48654"/>
    <cellStyle name="Normal 3 9 2 2 4 6" xfId="18514"/>
    <cellStyle name="Normal 3 9 2 2 4 6 2" xfId="48656"/>
    <cellStyle name="Normal 3 9 2 2 4 7" xfId="48641"/>
    <cellStyle name="Normal 3 9 2 2 5" xfId="18515"/>
    <cellStyle name="Normal 3 9 2 2 5 2" xfId="18516"/>
    <cellStyle name="Normal 3 9 2 2 5 2 2" xfId="18517"/>
    <cellStyle name="Normal 3 9 2 2 5 2 2 2" xfId="18518"/>
    <cellStyle name="Normal 3 9 2 2 5 2 2 2 2" xfId="48660"/>
    <cellStyle name="Normal 3 9 2 2 5 2 2 3" xfId="48659"/>
    <cellStyle name="Normal 3 9 2 2 5 2 3" xfId="18519"/>
    <cellStyle name="Normal 3 9 2 2 5 2 3 2" xfId="48661"/>
    <cellStyle name="Normal 3 9 2 2 5 2 4" xfId="48658"/>
    <cellStyle name="Normal 3 9 2 2 5 3" xfId="18520"/>
    <cellStyle name="Normal 3 9 2 2 5 3 2" xfId="18521"/>
    <cellStyle name="Normal 3 9 2 2 5 3 2 2" xfId="18522"/>
    <cellStyle name="Normal 3 9 2 2 5 3 2 2 2" xfId="48664"/>
    <cellStyle name="Normal 3 9 2 2 5 3 2 3" xfId="48663"/>
    <cellStyle name="Normal 3 9 2 2 5 3 3" xfId="18523"/>
    <cellStyle name="Normal 3 9 2 2 5 3 3 2" xfId="48665"/>
    <cellStyle name="Normal 3 9 2 2 5 3 4" xfId="48662"/>
    <cellStyle name="Normal 3 9 2 2 5 4" xfId="18524"/>
    <cellStyle name="Normal 3 9 2 2 5 4 2" xfId="18525"/>
    <cellStyle name="Normal 3 9 2 2 5 4 2 2" xfId="48667"/>
    <cellStyle name="Normal 3 9 2 2 5 4 3" xfId="48666"/>
    <cellStyle name="Normal 3 9 2 2 5 5" xfId="18526"/>
    <cellStyle name="Normal 3 9 2 2 5 5 2" xfId="48668"/>
    <cellStyle name="Normal 3 9 2 2 5 6" xfId="48657"/>
    <cellStyle name="Normal 3 9 2 2 6" xfId="18527"/>
    <cellStyle name="Normal 3 9 2 2 6 2" xfId="18528"/>
    <cellStyle name="Normal 3 9 2 2 6 2 2" xfId="18529"/>
    <cellStyle name="Normal 3 9 2 2 6 2 2 2" xfId="48671"/>
    <cellStyle name="Normal 3 9 2 2 6 2 3" xfId="48670"/>
    <cellStyle name="Normal 3 9 2 2 6 3" xfId="18530"/>
    <cellStyle name="Normal 3 9 2 2 6 3 2" xfId="48672"/>
    <cellStyle name="Normal 3 9 2 2 6 4" xfId="48669"/>
    <cellStyle name="Normal 3 9 2 2 7" xfId="18531"/>
    <cellStyle name="Normal 3 9 2 2 7 2" xfId="18532"/>
    <cellStyle name="Normal 3 9 2 2 7 2 2" xfId="18533"/>
    <cellStyle name="Normal 3 9 2 2 7 2 2 2" xfId="48675"/>
    <cellStyle name="Normal 3 9 2 2 7 2 3" xfId="48674"/>
    <cellStyle name="Normal 3 9 2 2 7 3" xfId="18534"/>
    <cellStyle name="Normal 3 9 2 2 7 3 2" xfId="48676"/>
    <cellStyle name="Normal 3 9 2 2 7 4" xfId="48673"/>
    <cellStyle name="Normal 3 9 2 2 8" xfId="18535"/>
    <cellStyle name="Normal 3 9 2 2 8 2" xfId="18536"/>
    <cellStyle name="Normal 3 9 2 2 8 2 2" xfId="18537"/>
    <cellStyle name="Normal 3 9 2 2 8 2 2 2" xfId="48679"/>
    <cellStyle name="Normal 3 9 2 2 8 2 3" xfId="48678"/>
    <cellStyle name="Normal 3 9 2 2 8 3" xfId="18538"/>
    <cellStyle name="Normal 3 9 2 2 8 3 2" xfId="48680"/>
    <cellStyle name="Normal 3 9 2 2 8 4" xfId="48677"/>
    <cellStyle name="Normal 3 9 2 2 9" xfId="18539"/>
    <cellStyle name="Normal 3 9 2 2 9 2" xfId="18540"/>
    <cellStyle name="Normal 3 9 2 2 9 2 2" xfId="18541"/>
    <cellStyle name="Normal 3 9 2 2 9 2 2 2" xfId="48683"/>
    <cellStyle name="Normal 3 9 2 2 9 2 3" xfId="48682"/>
    <cellStyle name="Normal 3 9 2 2 9 3" xfId="18542"/>
    <cellStyle name="Normal 3 9 2 2 9 3 2" xfId="48684"/>
    <cellStyle name="Normal 3 9 2 2 9 4" xfId="48681"/>
    <cellStyle name="Normal 3 9 2 3" xfId="18543"/>
    <cellStyle name="Normal 3 9 2 3 10" xfId="18544"/>
    <cellStyle name="Normal 3 9 2 3 10 2" xfId="18545"/>
    <cellStyle name="Normal 3 9 2 3 10 2 2" xfId="48687"/>
    <cellStyle name="Normal 3 9 2 3 10 3" xfId="48686"/>
    <cellStyle name="Normal 3 9 2 3 11" xfId="18546"/>
    <cellStyle name="Normal 3 9 2 3 11 2" xfId="48688"/>
    <cellStyle name="Normal 3 9 2 3 12" xfId="48685"/>
    <cellStyle name="Normal 3 9 2 3 2" xfId="18547"/>
    <cellStyle name="Normal 3 9 2 3 2 2" xfId="18548"/>
    <cellStyle name="Normal 3 9 2 3 2 2 2" xfId="18549"/>
    <cellStyle name="Normal 3 9 2 3 2 2 2 2" xfId="18550"/>
    <cellStyle name="Normal 3 9 2 3 2 2 2 2 2" xfId="48692"/>
    <cellStyle name="Normal 3 9 2 3 2 2 2 3" xfId="48691"/>
    <cellStyle name="Normal 3 9 2 3 2 2 3" xfId="18551"/>
    <cellStyle name="Normal 3 9 2 3 2 2 3 2" xfId="48693"/>
    <cellStyle name="Normal 3 9 2 3 2 2 4" xfId="48690"/>
    <cellStyle name="Normal 3 9 2 3 2 3" xfId="18552"/>
    <cellStyle name="Normal 3 9 2 3 2 3 2" xfId="18553"/>
    <cellStyle name="Normal 3 9 2 3 2 3 2 2" xfId="18554"/>
    <cellStyle name="Normal 3 9 2 3 2 3 2 2 2" xfId="48696"/>
    <cellStyle name="Normal 3 9 2 3 2 3 2 3" xfId="48695"/>
    <cellStyle name="Normal 3 9 2 3 2 3 3" xfId="18555"/>
    <cellStyle name="Normal 3 9 2 3 2 3 3 2" xfId="48697"/>
    <cellStyle name="Normal 3 9 2 3 2 3 4" xfId="48694"/>
    <cellStyle name="Normal 3 9 2 3 2 4" xfId="18556"/>
    <cellStyle name="Normal 3 9 2 3 2 4 2" xfId="18557"/>
    <cellStyle name="Normal 3 9 2 3 2 4 2 2" xfId="18558"/>
    <cellStyle name="Normal 3 9 2 3 2 4 2 2 2" xfId="48700"/>
    <cellStyle name="Normal 3 9 2 3 2 4 2 3" xfId="48699"/>
    <cellStyle name="Normal 3 9 2 3 2 4 3" xfId="18559"/>
    <cellStyle name="Normal 3 9 2 3 2 4 3 2" xfId="48701"/>
    <cellStyle name="Normal 3 9 2 3 2 4 4" xfId="48698"/>
    <cellStyle name="Normal 3 9 2 3 2 5" xfId="18560"/>
    <cellStyle name="Normal 3 9 2 3 2 5 2" xfId="18561"/>
    <cellStyle name="Normal 3 9 2 3 2 5 2 2" xfId="48703"/>
    <cellStyle name="Normal 3 9 2 3 2 5 3" xfId="48702"/>
    <cellStyle name="Normal 3 9 2 3 2 6" xfId="18562"/>
    <cellStyle name="Normal 3 9 2 3 2 6 2" xfId="48704"/>
    <cellStyle name="Normal 3 9 2 3 2 7" xfId="48689"/>
    <cellStyle name="Normal 3 9 2 3 3" xfId="18563"/>
    <cellStyle name="Normal 3 9 2 3 3 2" xfId="18564"/>
    <cellStyle name="Normal 3 9 2 3 3 2 2" xfId="18565"/>
    <cellStyle name="Normal 3 9 2 3 3 2 2 2" xfId="18566"/>
    <cellStyle name="Normal 3 9 2 3 3 2 2 2 2" xfId="48708"/>
    <cellStyle name="Normal 3 9 2 3 3 2 2 3" xfId="48707"/>
    <cellStyle name="Normal 3 9 2 3 3 2 3" xfId="18567"/>
    <cellStyle name="Normal 3 9 2 3 3 2 3 2" xfId="48709"/>
    <cellStyle name="Normal 3 9 2 3 3 2 4" xfId="48706"/>
    <cellStyle name="Normal 3 9 2 3 3 3" xfId="18568"/>
    <cellStyle name="Normal 3 9 2 3 3 3 2" xfId="18569"/>
    <cellStyle name="Normal 3 9 2 3 3 3 2 2" xfId="18570"/>
    <cellStyle name="Normal 3 9 2 3 3 3 2 2 2" xfId="48712"/>
    <cellStyle name="Normal 3 9 2 3 3 3 2 3" xfId="48711"/>
    <cellStyle name="Normal 3 9 2 3 3 3 3" xfId="18571"/>
    <cellStyle name="Normal 3 9 2 3 3 3 3 2" xfId="48713"/>
    <cellStyle name="Normal 3 9 2 3 3 3 4" xfId="48710"/>
    <cellStyle name="Normal 3 9 2 3 3 4" xfId="18572"/>
    <cellStyle name="Normal 3 9 2 3 3 4 2" xfId="18573"/>
    <cellStyle name="Normal 3 9 2 3 3 4 2 2" xfId="18574"/>
    <cellStyle name="Normal 3 9 2 3 3 4 2 2 2" xfId="48716"/>
    <cellStyle name="Normal 3 9 2 3 3 4 2 3" xfId="48715"/>
    <cellStyle name="Normal 3 9 2 3 3 4 3" xfId="18575"/>
    <cellStyle name="Normal 3 9 2 3 3 4 3 2" xfId="48717"/>
    <cellStyle name="Normal 3 9 2 3 3 4 4" xfId="48714"/>
    <cellStyle name="Normal 3 9 2 3 3 5" xfId="18576"/>
    <cellStyle name="Normal 3 9 2 3 3 5 2" xfId="18577"/>
    <cellStyle name="Normal 3 9 2 3 3 5 2 2" xfId="48719"/>
    <cellStyle name="Normal 3 9 2 3 3 5 3" xfId="48718"/>
    <cellStyle name="Normal 3 9 2 3 3 6" xfId="18578"/>
    <cellStyle name="Normal 3 9 2 3 3 6 2" xfId="48720"/>
    <cellStyle name="Normal 3 9 2 3 3 7" xfId="48705"/>
    <cellStyle name="Normal 3 9 2 3 4" xfId="18579"/>
    <cellStyle name="Normal 3 9 2 3 4 2" xfId="18580"/>
    <cellStyle name="Normal 3 9 2 3 4 2 2" xfId="18581"/>
    <cellStyle name="Normal 3 9 2 3 4 2 2 2" xfId="18582"/>
    <cellStyle name="Normal 3 9 2 3 4 2 2 2 2" xfId="48724"/>
    <cellStyle name="Normal 3 9 2 3 4 2 2 3" xfId="48723"/>
    <cellStyle name="Normal 3 9 2 3 4 2 3" xfId="18583"/>
    <cellStyle name="Normal 3 9 2 3 4 2 3 2" xfId="48725"/>
    <cellStyle name="Normal 3 9 2 3 4 2 4" xfId="48722"/>
    <cellStyle name="Normal 3 9 2 3 4 3" xfId="18584"/>
    <cellStyle name="Normal 3 9 2 3 4 3 2" xfId="18585"/>
    <cellStyle name="Normal 3 9 2 3 4 3 2 2" xfId="18586"/>
    <cellStyle name="Normal 3 9 2 3 4 3 2 2 2" xfId="48728"/>
    <cellStyle name="Normal 3 9 2 3 4 3 2 3" xfId="48727"/>
    <cellStyle name="Normal 3 9 2 3 4 3 3" xfId="18587"/>
    <cellStyle name="Normal 3 9 2 3 4 3 3 2" xfId="48729"/>
    <cellStyle name="Normal 3 9 2 3 4 3 4" xfId="48726"/>
    <cellStyle name="Normal 3 9 2 3 4 4" xfId="18588"/>
    <cellStyle name="Normal 3 9 2 3 4 4 2" xfId="18589"/>
    <cellStyle name="Normal 3 9 2 3 4 4 2 2" xfId="48731"/>
    <cellStyle name="Normal 3 9 2 3 4 4 3" xfId="48730"/>
    <cellStyle name="Normal 3 9 2 3 4 5" xfId="18590"/>
    <cellStyle name="Normal 3 9 2 3 4 5 2" xfId="48732"/>
    <cellStyle name="Normal 3 9 2 3 4 6" xfId="48721"/>
    <cellStyle name="Normal 3 9 2 3 5" xfId="18591"/>
    <cellStyle name="Normal 3 9 2 3 5 2" xfId="18592"/>
    <cellStyle name="Normal 3 9 2 3 5 2 2" xfId="18593"/>
    <cellStyle name="Normal 3 9 2 3 5 2 2 2" xfId="48735"/>
    <cellStyle name="Normal 3 9 2 3 5 2 3" xfId="48734"/>
    <cellStyle name="Normal 3 9 2 3 5 3" xfId="18594"/>
    <cellStyle name="Normal 3 9 2 3 5 3 2" xfId="48736"/>
    <cellStyle name="Normal 3 9 2 3 5 4" xfId="48733"/>
    <cellStyle name="Normal 3 9 2 3 6" xfId="18595"/>
    <cellStyle name="Normal 3 9 2 3 6 2" xfId="18596"/>
    <cellStyle name="Normal 3 9 2 3 6 2 2" xfId="18597"/>
    <cellStyle name="Normal 3 9 2 3 6 2 2 2" xfId="48739"/>
    <cellStyle name="Normal 3 9 2 3 6 2 3" xfId="48738"/>
    <cellStyle name="Normal 3 9 2 3 6 3" xfId="18598"/>
    <cellStyle name="Normal 3 9 2 3 6 3 2" xfId="48740"/>
    <cellStyle name="Normal 3 9 2 3 6 4" xfId="48737"/>
    <cellStyle name="Normal 3 9 2 3 7" xfId="18599"/>
    <cellStyle name="Normal 3 9 2 3 7 2" xfId="18600"/>
    <cellStyle name="Normal 3 9 2 3 7 2 2" xfId="18601"/>
    <cellStyle name="Normal 3 9 2 3 7 2 2 2" xfId="48743"/>
    <cellStyle name="Normal 3 9 2 3 7 2 3" xfId="48742"/>
    <cellStyle name="Normal 3 9 2 3 7 3" xfId="18602"/>
    <cellStyle name="Normal 3 9 2 3 7 3 2" xfId="48744"/>
    <cellStyle name="Normal 3 9 2 3 7 4" xfId="48741"/>
    <cellStyle name="Normal 3 9 2 3 8" xfId="18603"/>
    <cellStyle name="Normal 3 9 2 3 8 2" xfId="18604"/>
    <cellStyle name="Normal 3 9 2 3 8 2 2" xfId="18605"/>
    <cellStyle name="Normal 3 9 2 3 8 2 2 2" xfId="48747"/>
    <cellStyle name="Normal 3 9 2 3 8 2 3" xfId="48746"/>
    <cellStyle name="Normal 3 9 2 3 8 3" xfId="18606"/>
    <cellStyle name="Normal 3 9 2 3 8 3 2" xfId="48748"/>
    <cellStyle name="Normal 3 9 2 3 8 4" xfId="48745"/>
    <cellStyle name="Normal 3 9 2 3 9" xfId="18607"/>
    <cellStyle name="Normal 3 9 2 3 9 2" xfId="18608"/>
    <cellStyle name="Normal 3 9 2 3 9 2 2" xfId="18609"/>
    <cellStyle name="Normal 3 9 2 3 9 2 2 2" xfId="48751"/>
    <cellStyle name="Normal 3 9 2 3 9 2 3" xfId="48750"/>
    <cellStyle name="Normal 3 9 2 3 9 3" xfId="18610"/>
    <cellStyle name="Normal 3 9 2 3 9 3 2" xfId="48752"/>
    <cellStyle name="Normal 3 9 2 3 9 4" xfId="48749"/>
    <cellStyle name="Normal 3 9 2 4" xfId="18611"/>
    <cellStyle name="Normal 3 9 2 4 2" xfId="18612"/>
    <cellStyle name="Normal 3 9 2 4 2 2" xfId="18613"/>
    <cellStyle name="Normal 3 9 2 4 2 2 2" xfId="18614"/>
    <cellStyle name="Normal 3 9 2 4 2 2 2 2" xfId="48756"/>
    <cellStyle name="Normal 3 9 2 4 2 2 3" xfId="48755"/>
    <cellStyle name="Normal 3 9 2 4 2 3" xfId="18615"/>
    <cellStyle name="Normal 3 9 2 4 2 3 2" xfId="48757"/>
    <cellStyle name="Normal 3 9 2 4 2 4" xfId="48754"/>
    <cellStyle name="Normal 3 9 2 4 3" xfId="18616"/>
    <cellStyle name="Normal 3 9 2 4 3 2" xfId="18617"/>
    <cellStyle name="Normal 3 9 2 4 3 2 2" xfId="18618"/>
    <cellStyle name="Normal 3 9 2 4 3 2 2 2" xfId="48760"/>
    <cellStyle name="Normal 3 9 2 4 3 2 3" xfId="48759"/>
    <cellStyle name="Normal 3 9 2 4 3 3" xfId="18619"/>
    <cellStyle name="Normal 3 9 2 4 3 3 2" xfId="48761"/>
    <cellStyle name="Normal 3 9 2 4 3 4" xfId="48758"/>
    <cellStyle name="Normal 3 9 2 4 4" xfId="18620"/>
    <cellStyle name="Normal 3 9 2 4 4 2" xfId="18621"/>
    <cellStyle name="Normal 3 9 2 4 4 2 2" xfId="18622"/>
    <cellStyle name="Normal 3 9 2 4 4 2 2 2" xfId="48764"/>
    <cellStyle name="Normal 3 9 2 4 4 2 3" xfId="48763"/>
    <cellStyle name="Normal 3 9 2 4 4 3" xfId="18623"/>
    <cellStyle name="Normal 3 9 2 4 4 3 2" xfId="48765"/>
    <cellStyle name="Normal 3 9 2 4 4 4" xfId="48762"/>
    <cellStyle name="Normal 3 9 2 4 5" xfId="18624"/>
    <cellStyle name="Normal 3 9 2 4 5 2" xfId="18625"/>
    <cellStyle name="Normal 3 9 2 4 5 2 2" xfId="48767"/>
    <cellStyle name="Normal 3 9 2 4 5 3" xfId="48766"/>
    <cellStyle name="Normal 3 9 2 4 6" xfId="18626"/>
    <cellStyle name="Normal 3 9 2 4 6 2" xfId="48768"/>
    <cellStyle name="Normal 3 9 2 4 7" xfId="48753"/>
    <cellStyle name="Normal 3 9 2 5" xfId="18627"/>
    <cellStyle name="Normal 3 9 2 5 2" xfId="18628"/>
    <cellStyle name="Normal 3 9 2 5 2 2" xfId="18629"/>
    <cellStyle name="Normal 3 9 2 5 2 2 2" xfId="18630"/>
    <cellStyle name="Normal 3 9 2 5 2 2 2 2" xfId="48772"/>
    <cellStyle name="Normal 3 9 2 5 2 2 3" xfId="48771"/>
    <cellStyle name="Normal 3 9 2 5 2 3" xfId="18631"/>
    <cellStyle name="Normal 3 9 2 5 2 3 2" xfId="48773"/>
    <cellStyle name="Normal 3 9 2 5 2 4" xfId="48770"/>
    <cellStyle name="Normal 3 9 2 5 3" xfId="18632"/>
    <cellStyle name="Normal 3 9 2 5 3 2" xfId="18633"/>
    <cellStyle name="Normal 3 9 2 5 3 2 2" xfId="18634"/>
    <cellStyle name="Normal 3 9 2 5 3 2 2 2" xfId="48776"/>
    <cellStyle name="Normal 3 9 2 5 3 2 3" xfId="48775"/>
    <cellStyle name="Normal 3 9 2 5 3 3" xfId="18635"/>
    <cellStyle name="Normal 3 9 2 5 3 3 2" xfId="48777"/>
    <cellStyle name="Normal 3 9 2 5 3 4" xfId="48774"/>
    <cellStyle name="Normal 3 9 2 5 4" xfId="18636"/>
    <cellStyle name="Normal 3 9 2 5 4 2" xfId="18637"/>
    <cellStyle name="Normal 3 9 2 5 4 2 2" xfId="18638"/>
    <cellStyle name="Normal 3 9 2 5 4 2 2 2" xfId="48780"/>
    <cellStyle name="Normal 3 9 2 5 4 2 3" xfId="48779"/>
    <cellStyle name="Normal 3 9 2 5 4 3" xfId="18639"/>
    <cellStyle name="Normal 3 9 2 5 4 3 2" xfId="48781"/>
    <cellStyle name="Normal 3 9 2 5 4 4" xfId="48778"/>
    <cellStyle name="Normal 3 9 2 5 5" xfId="18640"/>
    <cellStyle name="Normal 3 9 2 5 5 2" xfId="18641"/>
    <cellStyle name="Normal 3 9 2 5 5 2 2" xfId="48783"/>
    <cellStyle name="Normal 3 9 2 5 5 3" xfId="48782"/>
    <cellStyle name="Normal 3 9 2 5 6" xfId="18642"/>
    <cellStyle name="Normal 3 9 2 5 6 2" xfId="48784"/>
    <cellStyle name="Normal 3 9 2 5 7" xfId="48769"/>
    <cellStyle name="Normal 3 9 2 6" xfId="18643"/>
    <cellStyle name="Normal 3 9 2 6 2" xfId="18644"/>
    <cellStyle name="Normal 3 9 2 6 2 2" xfId="18645"/>
    <cellStyle name="Normal 3 9 2 6 2 2 2" xfId="18646"/>
    <cellStyle name="Normal 3 9 2 6 2 2 2 2" xfId="48788"/>
    <cellStyle name="Normal 3 9 2 6 2 2 3" xfId="48787"/>
    <cellStyle name="Normal 3 9 2 6 2 3" xfId="18647"/>
    <cellStyle name="Normal 3 9 2 6 2 3 2" xfId="48789"/>
    <cellStyle name="Normal 3 9 2 6 2 4" xfId="48786"/>
    <cellStyle name="Normal 3 9 2 6 3" xfId="18648"/>
    <cellStyle name="Normal 3 9 2 6 3 2" xfId="18649"/>
    <cellStyle name="Normal 3 9 2 6 3 2 2" xfId="18650"/>
    <cellStyle name="Normal 3 9 2 6 3 2 2 2" xfId="48792"/>
    <cellStyle name="Normal 3 9 2 6 3 2 3" xfId="48791"/>
    <cellStyle name="Normal 3 9 2 6 3 3" xfId="18651"/>
    <cellStyle name="Normal 3 9 2 6 3 3 2" xfId="48793"/>
    <cellStyle name="Normal 3 9 2 6 3 4" xfId="48790"/>
    <cellStyle name="Normal 3 9 2 6 4" xfId="18652"/>
    <cellStyle name="Normal 3 9 2 6 4 2" xfId="18653"/>
    <cellStyle name="Normal 3 9 2 6 4 2 2" xfId="48795"/>
    <cellStyle name="Normal 3 9 2 6 4 3" xfId="48794"/>
    <cellStyle name="Normal 3 9 2 6 5" xfId="18654"/>
    <cellStyle name="Normal 3 9 2 6 5 2" xfId="48796"/>
    <cellStyle name="Normal 3 9 2 6 6" xfId="48785"/>
    <cellStyle name="Normal 3 9 2 7" xfId="18655"/>
    <cellStyle name="Normal 3 9 2 7 2" xfId="18656"/>
    <cellStyle name="Normal 3 9 2 7 2 2" xfId="18657"/>
    <cellStyle name="Normal 3 9 2 7 2 2 2" xfId="48799"/>
    <cellStyle name="Normal 3 9 2 7 2 3" xfId="48798"/>
    <cellStyle name="Normal 3 9 2 7 3" xfId="18658"/>
    <cellStyle name="Normal 3 9 2 7 3 2" xfId="48800"/>
    <cellStyle name="Normal 3 9 2 7 4" xfId="48797"/>
    <cellStyle name="Normal 3 9 2 8" xfId="18659"/>
    <cellStyle name="Normal 3 9 2 8 2" xfId="18660"/>
    <cellStyle name="Normal 3 9 2 8 2 2" xfId="18661"/>
    <cellStyle name="Normal 3 9 2 8 2 2 2" xfId="48803"/>
    <cellStyle name="Normal 3 9 2 8 2 3" xfId="48802"/>
    <cellStyle name="Normal 3 9 2 8 3" xfId="18662"/>
    <cellStyle name="Normal 3 9 2 8 3 2" xfId="48804"/>
    <cellStyle name="Normal 3 9 2 8 4" xfId="48801"/>
    <cellStyle name="Normal 3 9 2 9" xfId="18663"/>
    <cellStyle name="Normal 3 9 2 9 2" xfId="18664"/>
    <cellStyle name="Normal 3 9 2 9 2 2" xfId="18665"/>
    <cellStyle name="Normal 3 9 2 9 2 2 2" xfId="48807"/>
    <cellStyle name="Normal 3 9 2 9 2 3" xfId="48806"/>
    <cellStyle name="Normal 3 9 2 9 3" xfId="18666"/>
    <cellStyle name="Normal 3 9 2 9 3 2" xfId="48808"/>
    <cellStyle name="Normal 3 9 2 9 4" xfId="48805"/>
    <cellStyle name="Normal 3 9 3" xfId="18667"/>
    <cellStyle name="Normal 3 9 3 10" xfId="18668"/>
    <cellStyle name="Normal 3 9 3 10 2" xfId="18669"/>
    <cellStyle name="Normal 3 9 3 10 2 2" xfId="18670"/>
    <cellStyle name="Normal 3 9 3 10 2 2 2" xfId="48812"/>
    <cellStyle name="Normal 3 9 3 10 2 3" xfId="48811"/>
    <cellStyle name="Normal 3 9 3 10 3" xfId="18671"/>
    <cellStyle name="Normal 3 9 3 10 3 2" xfId="48813"/>
    <cellStyle name="Normal 3 9 3 10 4" xfId="48810"/>
    <cellStyle name="Normal 3 9 3 11" xfId="18672"/>
    <cellStyle name="Normal 3 9 3 11 2" xfId="18673"/>
    <cellStyle name="Normal 3 9 3 11 2 2" xfId="48815"/>
    <cellStyle name="Normal 3 9 3 11 3" xfId="48814"/>
    <cellStyle name="Normal 3 9 3 12" xfId="18674"/>
    <cellStyle name="Normal 3 9 3 12 2" xfId="48816"/>
    <cellStyle name="Normal 3 9 3 13" xfId="18675"/>
    <cellStyle name="Normal 3 9 3 13 2" xfId="48817"/>
    <cellStyle name="Normal 3 9 3 14" xfId="48809"/>
    <cellStyle name="Normal 3 9 3 2" xfId="18676"/>
    <cellStyle name="Normal 3 9 3 2 10" xfId="18677"/>
    <cellStyle name="Normal 3 9 3 2 10 2" xfId="18678"/>
    <cellStyle name="Normal 3 9 3 2 10 2 2" xfId="48820"/>
    <cellStyle name="Normal 3 9 3 2 10 3" xfId="48819"/>
    <cellStyle name="Normal 3 9 3 2 11" xfId="18679"/>
    <cellStyle name="Normal 3 9 3 2 11 2" xfId="48821"/>
    <cellStyle name="Normal 3 9 3 2 12" xfId="48818"/>
    <cellStyle name="Normal 3 9 3 2 2" xfId="18680"/>
    <cellStyle name="Normal 3 9 3 2 2 2" xfId="18681"/>
    <cellStyle name="Normal 3 9 3 2 2 2 2" xfId="18682"/>
    <cellStyle name="Normal 3 9 3 2 2 2 2 2" xfId="18683"/>
    <cellStyle name="Normal 3 9 3 2 2 2 2 2 2" xfId="48825"/>
    <cellStyle name="Normal 3 9 3 2 2 2 2 3" xfId="48824"/>
    <cellStyle name="Normal 3 9 3 2 2 2 3" xfId="18684"/>
    <cellStyle name="Normal 3 9 3 2 2 2 3 2" xfId="48826"/>
    <cellStyle name="Normal 3 9 3 2 2 2 4" xfId="48823"/>
    <cellStyle name="Normal 3 9 3 2 2 3" xfId="18685"/>
    <cellStyle name="Normal 3 9 3 2 2 3 2" xfId="18686"/>
    <cellStyle name="Normal 3 9 3 2 2 3 2 2" xfId="18687"/>
    <cellStyle name="Normal 3 9 3 2 2 3 2 2 2" xfId="48829"/>
    <cellStyle name="Normal 3 9 3 2 2 3 2 3" xfId="48828"/>
    <cellStyle name="Normal 3 9 3 2 2 3 3" xfId="18688"/>
    <cellStyle name="Normal 3 9 3 2 2 3 3 2" xfId="48830"/>
    <cellStyle name="Normal 3 9 3 2 2 3 4" xfId="48827"/>
    <cellStyle name="Normal 3 9 3 2 2 4" xfId="18689"/>
    <cellStyle name="Normal 3 9 3 2 2 4 2" xfId="18690"/>
    <cellStyle name="Normal 3 9 3 2 2 4 2 2" xfId="18691"/>
    <cellStyle name="Normal 3 9 3 2 2 4 2 2 2" xfId="48833"/>
    <cellStyle name="Normal 3 9 3 2 2 4 2 3" xfId="48832"/>
    <cellStyle name="Normal 3 9 3 2 2 4 3" xfId="18692"/>
    <cellStyle name="Normal 3 9 3 2 2 4 3 2" xfId="48834"/>
    <cellStyle name="Normal 3 9 3 2 2 4 4" xfId="48831"/>
    <cellStyle name="Normal 3 9 3 2 2 5" xfId="18693"/>
    <cellStyle name="Normal 3 9 3 2 2 5 2" xfId="18694"/>
    <cellStyle name="Normal 3 9 3 2 2 5 2 2" xfId="48836"/>
    <cellStyle name="Normal 3 9 3 2 2 5 3" xfId="48835"/>
    <cellStyle name="Normal 3 9 3 2 2 6" xfId="18695"/>
    <cellStyle name="Normal 3 9 3 2 2 6 2" xfId="48837"/>
    <cellStyle name="Normal 3 9 3 2 2 7" xfId="48822"/>
    <cellStyle name="Normal 3 9 3 2 3" xfId="18696"/>
    <cellStyle name="Normal 3 9 3 2 3 2" xfId="18697"/>
    <cellStyle name="Normal 3 9 3 2 3 2 2" xfId="18698"/>
    <cellStyle name="Normal 3 9 3 2 3 2 2 2" xfId="18699"/>
    <cellStyle name="Normal 3 9 3 2 3 2 2 2 2" xfId="48841"/>
    <cellStyle name="Normal 3 9 3 2 3 2 2 3" xfId="48840"/>
    <cellStyle name="Normal 3 9 3 2 3 2 3" xfId="18700"/>
    <cellStyle name="Normal 3 9 3 2 3 2 3 2" xfId="48842"/>
    <cellStyle name="Normal 3 9 3 2 3 2 4" xfId="48839"/>
    <cellStyle name="Normal 3 9 3 2 3 3" xfId="18701"/>
    <cellStyle name="Normal 3 9 3 2 3 3 2" xfId="18702"/>
    <cellStyle name="Normal 3 9 3 2 3 3 2 2" xfId="18703"/>
    <cellStyle name="Normal 3 9 3 2 3 3 2 2 2" xfId="48845"/>
    <cellStyle name="Normal 3 9 3 2 3 3 2 3" xfId="48844"/>
    <cellStyle name="Normal 3 9 3 2 3 3 3" xfId="18704"/>
    <cellStyle name="Normal 3 9 3 2 3 3 3 2" xfId="48846"/>
    <cellStyle name="Normal 3 9 3 2 3 3 4" xfId="48843"/>
    <cellStyle name="Normal 3 9 3 2 3 4" xfId="18705"/>
    <cellStyle name="Normal 3 9 3 2 3 4 2" xfId="18706"/>
    <cellStyle name="Normal 3 9 3 2 3 4 2 2" xfId="18707"/>
    <cellStyle name="Normal 3 9 3 2 3 4 2 2 2" xfId="48849"/>
    <cellStyle name="Normal 3 9 3 2 3 4 2 3" xfId="48848"/>
    <cellStyle name="Normal 3 9 3 2 3 4 3" xfId="18708"/>
    <cellStyle name="Normal 3 9 3 2 3 4 3 2" xfId="48850"/>
    <cellStyle name="Normal 3 9 3 2 3 4 4" xfId="48847"/>
    <cellStyle name="Normal 3 9 3 2 3 5" xfId="18709"/>
    <cellStyle name="Normal 3 9 3 2 3 5 2" xfId="18710"/>
    <cellStyle name="Normal 3 9 3 2 3 5 2 2" xfId="48852"/>
    <cellStyle name="Normal 3 9 3 2 3 5 3" xfId="48851"/>
    <cellStyle name="Normal 3 9 3 2 3 6" xfId="18711"/>
    <cellStyle name="Normal 3 9 3 2 3 6 2" xfId="48853"/>
    <cellStyle name="Normal 3 9 3 2 3 7" xfId="48838"/>
    <cellStyle name="Normal 3 9 3 2 4" xfId="18712"/>
    <cellStyle name="Normal 3 9 3 2 4 2" xfId="18713"/>
    <cellStyle name="Normal 3 9 3 2 4 2 2" xfId="18714"/>
    <cellStyle name="Normal 3 9 3 2 4 2 2 2" xfId="18715"/>
    <cellStyle name="Normal 3 9 3 2 4 2 2 2 2" xfId="48857"/>
    <cellStyle name="Normal 3 9 3 2 4 2 2 3" xfId="48856"/>
    <cellStyle name="Normal 3 9 3 2 4 2 3" xfId="18716"/>
    <cellStyle name="Normal 3 9 3 2 4 2 3 2" xfId="48858"/>
    <cellStyle name="Normal 3 9 3 2 4 2 4" xfId="48855"/>
    <cellStyle name="Normal 3 9 3 2 4 3" xfId="18717"/>
    <cellStyle name="Normal 3 9 3 2 4 3 2" xfId="18718"/>
    <cellStyle name="Normal 3 9 3 2 4 3 2 2" xfId="18719"/>
    <cellStyle name="Normal 3 9 3 2 4 3 2 2 2" xfId="48861"/>
    <cellStyle name="Normal 3 9 3 2 4 3 2 3" xfId="48860"/>
    <cellStyle name="Normal 3 9 3 2 4 3 3" xfId="18720"/>
    <cellStyle name="Normal 3 9 3 2 4 3 3 2" xfId="48862"/>
    <cellStyle name="Normal 3 9 3 2 4 3 4" xfId="48859"/>
    <cellStyle name="Normal 3 9 3 2 4 4" xfId="18721"/>
    <cellStyle name="Normal 3 9 3 2 4 4 2" xfId="18722"/>
    <cellStyle name="Normal 3 9 3 2 4 4 2 2" xfId="48864"/>
    <cellStyle name="Normal 3 9 3 2 4 4 3" xfId="48863"/>
    <cellStyle name="Normal 3 9 3 2 4 5" xfId="18723"/>
    <cellStyle name="Normal 3 9 3 2 4 5 2" xfId="48865"/>
    <cellStyle name="Normal 3 9 3 2 4 6" xfId="48854"/>
    <cellStyle name="Normal 3 9 3 2 5" xfId="18724"/>
    <cellStyle name="Normal 3 9 3 2 5 2" xfId="18725"/>
    <cellStyle name="Normal 3 9 3 2 5 2 2" xfId="18726"/>
    <cellStyle name="Normal 3 9 3 2 5 2 2 2" xfId="48868"/>
    <cellStyle name="Normal 3 9 3 2 5 2 3" xfId="48867"/>
    <cellStyle name="Normal 3 9 3 2 5 3" xfId="18727"/>
    <cellStyle name="Normal 3 9 3 2 5 3 2" xfId="48869"/>
    <cellStyle name="Normal 3 9 3 2 5 4" xfId="48866"/>
    <cellStyle name="Normal 3 9 3 2 6" xfId="18728"/>
    <cellStyle name="Normal 3 9 3 2 6 2" xfId="18729"/>
    <cellStyle name="Normal 3 9 3 2 6 2 2" xfId="18730"/>
    <cellStyle name="Normal 3 9 3 2 6 2 2 2" xfId="48872"/>
    <cellStyle name="Normal 3 9 3 2 6 2 3" xfId="48871"/>
    <cellStyle name="Normal 3 9 3 2 6 3" xfId="18731"/>
    <cellStyle name="Normal 3 9 3 2 6 3 2" xfId="48873"/>
    <cellStyle name="Normal 3 9 3 2 6 4" xfId="48870"/>
    <cellStyle name="Normal 3 9 3 2 7" xfId="18732"/>
    <cellStyle name="Normal 3 9 3 2 7 2" xfId="18733"/>
    <cellStyle name="Normal 3 9 3 2 7 2 2" xfId="18734"/>
    <cellStyle name="Normal 3 9 3 2 7 2 2 2" xfId="48876"/>
    <cellStyle name="Normal 3 9 3 2 7 2 3" xfId="48875"/>
    <cellStyle name="Normal 3 9 3 2 7 3" xfId="18735"/>
    <cellStyle name="Normal 3 9 3 2 7 3 2" xfId="48877"/>
    <cellStyle name="Normal 3 9 3 2 7 4" xfId="48874"/>
    <cellStyle name="Normal 3 9 3 2 8" xfId="18736"/>
    <cellStyle name="Normal 3 9 3 2 8 2" xfId="18737"/>
    <cellStyle name="Normal 3 9 3 2 8 2 2" xfId="18738"/>
    <cellStyle name="Normal 3 9 3 2 8 2 2 2" xfId="48880"/>
    <cellStyle name="Normal 3 9 3 2 8 2 3" xfId="48879"/>
    <cellStyle name="Normal 3 9 3 2 8 3" xfId="18739"/>
    <cellStyle name="Normal 3 9 3 2 8 3 2" xfId="48881"/>
    <cellStyle name="Normal 3 9 3 2 8 4" xfId="48878"/>
    <cellStyle name="Normal 3 9 3 2 9" xfId="18740"/>
    <cellStyle name="Normal 3 9 3 2 9 2" xfId="18741"/>
    <cellStyle name="Normal 3 9 3 2 9 2 2" xfId="18742"/>
    <cellStyle name="Normal 3 9 3 2 9 2 2 2" xfId="48884"/>
    <cellStyle name="Normal 3 9 3 2 9 2 3" xfId="48883"/>
    <cellStyle name="Normal 3 9 3 2 9 3" xfId="18743"/>
    <cellStyle name="Normal 3 9 3 2 9 3 2" xfId="48885"/>
    <cellStyle name="Normal 3 9 3 2 9 4" xfId="48882"/>
    <cellStyle name="Normal 3 9 3 3" xfId="18744"/>
    <cellStyle name="Normal 3 9 3 3 2" xfId="18745"/>
    <cellStyle name="Normal 3 9 3 3 2 2" xfId="18746"/>
    <cellStyle name="Normal 3 9 3 3 2 2 2" xfId="18747"/>
    <cellStyle name="Normal 3 9 3 3 2 2 2 2" xfId="48889"/>
    <cellStyle name="Normal 3 9 3 3 2 2 3" xfId="48888"/>
    <cellStyle name="Normal 3 9 3 3 2 3" xfId="18748"/>
    <cellStyle name="Normal 3 9 3 3 2 3 2" xfId="48890"/>
    <cellStyle name="Normal 3 9 3 3 2 4" xfId="48887"/>
    <cellStyle name="Normal 3 9 3 3 3" xfId="18749"/>
    <cellStyle name="Normal 3 9 3 3 3 2" xfId="18750"/>
    <cellStyle name="Normal 3 9 3 3 3 2 2" xfId="18751"/>
    <cellStyle name="Normal 3 9 3 3 3 2 2 2" xfId="48893"/>
    <cellStyle name="Normal 3 9 3 3 3 2 3" xfId="48892"/>
    <cellStyle name="Normal 3 9 3 3 3 3" xfId="18752"/>
    <cellStyle name="Normal 3 9 3 3 3 3 2" xfId="48894"/>
    <cellStyle name="Normal 3 9 3 3 3 4" xfId="48891"/>
    <cellStyle name="Normal 3 9 3 3 4" xfId="18753"/>
    <cellStyle name="Normal 3 9 3 3 4 2" xfId="18754"/>
    <cellStyle name="Normal 3 9 3 3 4 2 2" xfId="18755"/>
    <cellStyle name="Normal 3 9 3 3 4 2 2 2" xfId="48897"/>
    <cellStyle name="Normal 3 9 3 3 4 2 3" xfId="48896"/>
    <cellStyle name="Normal 3 9 3 3 4 3" xfId="18756"/>
    <cellStyle name="Normal 3 9 3 3 4 3 2" xfId="48898"/>
    <cellStyle name="Normal 3 9 3 3 4 4" xfId="48895"/>
    <cellStyle name="Normal 3 9 3 3 5" xfId="18757"/>
    <cellStyle name="Normal 3 9 3 3 5 2" xfId="18758"/>
    <cellStyle name="Normal 3 9 3 3 5 2 2" xfId="48900"/>
    <cellStyle name="Normal 3 9 3 3 5 3" xfId="48899"/>
    <cellStyle name="Normal 3 9 3 3 6" xfId="18759"/>
    <cellStyle name="Normal 3 9 3 3 6 2" xfId="48901"/>
    <cellStyle name="Normal 3 9 3 3 7" xfId="48886"/>
    <cellStyle name="Normal 3 9 3 4" xfId="18760"/>
    <cellStyle name="Normal 3 9 3 4 2" xfId="18761"/>
    <cellStyle name="Normal 3 9 3 4 2 2" xfId="18762"/>
    <cellStyle name="Normal 3 9 3 4 2 2 2" xfId="18763"/>
    <cellStyle name="Normal 3 9 3 4 2 2 2 2" xfId="48905"/>
    <cellStyle name="Normal 3 9 3 4 2 2 3" xfId="48904"/>
    <cellStyle name="Normal 3 9 3 4 2 3" xfId="18764"/>
    <cellStyle name="Normal 3 9 3 4 2 3 2" xfId="48906"/>
    <cellStyle name="Normal 3 9 3 4 2 4" xfId="48903"/>
    <cellStyle name="Normal 3 9 3 4 3" xfId="18765"/>
    <cellStyle name="Normal 3 9 3 4 3 2" xfId="18766"/>
    <cellStyle name="Normal 3 9 3 4 3 2 2" xfId="18767"/>
    <cellStyle name="Normal 3 9 3 4 3 2 2 2" xfId="48909"/>
    <cellStyle name="Normal 3 9 3 4 3 2 3" xfId="48908"/>
    <cellStyle name="Normal 3 9 3 4 3 3" xfId="18768"/>
    <cellStyle name="Normal 3 9 3 4 3 3 2" xfId="48910"/>
    <cellStyle name="Normal 3 9 3 4 3 4" xfId="48907"/>
    <cellStyle name="Normal 3 9 3 4 4" xfId="18769"/>
    <cellStyle name="Normal 3 9 3 4 4 2" xfId="18770"/>
    <cellStyle name="Normal 3 9 3 4 4 2 2" xfId="18771"/>
    <cellStyle name="Normal 3 9 3 4 4 2 2 2" xfId="48913"/>
    <cellStyle name="Normal 3 9 3 4 4 2 3" xfId="48912"/>
    <cellStyle name="Normal 3 9 3 4 4 3" xfId="18772"/>
    <cellStyle name="Normal 3 9 3 4 4 3 2" xfId="48914"/>
    <cellStyle name="Normal 3 9 3 4 4 4" xfId="48911"/>
    <cellStyle name="Normal 3 9 3 4 5" xfId="18773"/>
    <cellStyle name="Normal 3 9 3 4 5 2" xfId="18774"/>
    <cellStyle name="Normal 3 9 3 4 5 2 2" xfId="48916"/>
    <cellStyle name="Normal 3 9 3 4 5 3" xfId="48915"/>
    <cellStyle name="Normal 3 9 3 4 6" xfId="18775"/>
    <cellStyle name="Normal 3 9 3 4 6 2" xfId="48917"/>
    <cellStyle name="Normal 3 9 3 4 7" xfId="48902"/>
    <cellStyle name="Normal 3 9 3 5" xfId="18776"/>
    <cellStyle name="Normal 3 9 3 5 2" xfId="18777"/>
    <cellStyle name="Normal 3 9 3 5 2 2" xfId="18778"/>
    <cellStyle name="Normal 3 9 3 5 2 2 2" xfId="18779"/>
    <cellStyle name="Normal 3 9 3 5 2 2 2 2" xfId="48921"/>
    <cellStyle name="Normal 3 9 3 5 2 2 3" xfId="48920"/>
    <cellStyle name="Normal 3 9 3 5 2 3" xfId="18780"/>
    <cellStyle name="Normal 3 9 3 5 2 3 2" xfId="48922"/>
    <cellStyle name="Normal 3 9 3 5 2 4" xfId="48919"/>
    <cellStyle name="Normal 3 9 3 5 3" xfId="18781"/>
    <cellStyle name="Normal 3 9 3 5 3 2" xfId="18782"/>
    <cellStyle name="Normal 3 9 3 5 3 2 2" xfId="18783"/>
    <cellStyle name="Normal 3 9 3 5 3 2 2 2" xfId="48925"/>
    <cellStyle name="Normal 3 9 3 5 3 2 3" xfId="48924"/>
    <cellStyle name="Normal 3 9 3 5 3 3" xfId="18784"/>
    <cellStyle name="Normal 3 9 3 5 3 3 2" xfId="48926"/>
    <cellStyle name="Normal 3 9 3 5 3 4" xfId="48923"/>
    <cellStyle name="Normal 3 9 3 5 4" xfId="18785"/>
    <cellStyle name="Normal 3 9 3 5 4 2" xfId="18786"/>
    <cellStyle name="Normal 3 9 3 5 4 2 2" xfId="48928"/>
    <cellStyle name="Normal 3 9 3 5 4 3" xfId="48927"/>
    <cellStyle name="Normal 3 9 3 5 5" xfId="18787"/>
    <cellStyle name="Normal 3 9 3 5 5 2" xfId="48929"/>
    <cellStyle name="Normal 3 9 3 5 6" xfId="48918"/>
    <cellStyle name="Normal 3 9 3 6" xfId="18788"/>
    <cellStyle name="Normal 3 9 3 6 2" xfId="18789"/>
    <cellStyle name="Normal 3 9 3 6 2 2" xfId="18790"/>
    <cellStyle name="Normal 3 9 3 6 2 2 2" xfId="48932"/>
    <cellStyle name="Normal 3 9 3 6 2 3" xfId="48931"/>
    <cellStyle name="Normal 3 9 3 6 3" xfId="18791"/>
    <cellStyle name="Normal 3 9 3 6 3 2" xfId="48933"/>
    <cellStyle name="Normal 3 9 3 6 4" xfId="48930"/>
    <cellStyle name="Normal 3 9 3 7" xfId="18792"/>
    <cellStyle name="Normal 3 9 3 7 2" xfId="18793"/>
    <cellStyle name="Normal 3 9 3 7 2 2" xfId="18794"/>
    <cellStyle name="Normal 3 9 3 7 2 2 2" xfId="48936"/>
    <cellStyle name="Normal 3 9 3 7 2 3" xfId="48935"/>
    <cellStyle name="Normal 3 9 3 7 3" xfId="18795"/>
    <cellStyle name="Normal 3 9 3 7 3 2" xfId="48937"/>
    <cellStyle name="Normal 3 9 3 7 4" xfId="48934"/>
    <cellStyle name="Normal 3 9 3 8" xfId="18796"/>
    <cellStyle name="Normal 3 9 3 8 2" xfId="18797"/>
    <cellStyle name="Normal 3 9 3 8 2 2" xfId="18798"/>
    <cellStyle name="Normal 3 9 3 8 2 2 2" xfId="48940"/>
    <cellStyle name="Normal 3 9 3 8 2 3" xfId="48939"/>
    <cellStyle name="Normal 3 9 3 8 3" xfId="18799"/>
    <cellStyle name="Normal 3 9 3 8 3 2" xfId="48941"/>
    <cellStyle name="Normal 3 9 3 8 4" xfId="48938"/>
    <cellStyle name="Normal 3 9 3 9" xfId="18800"/>
    <cellStyle name="Normal 3 9 3 9 2" xfId="18801"/>
    <cellStyle name="Normal 3 9 3 9 2 2" xfId="18802"/>
    <cellStyle name="Normal 3 9 3 9 2 2 2" xfId="48944"/>
    <cellStyle name="Normal 3 9 3 9 2 3" xfId="48943"/>
    <cellStyle name="Normal 3 9 3 9 3" xfId="18803"/>
    <cellStyle name="Normal 3 9 3 9 3 2" xfId="48945"/>
    <cellStyle name="Normal 3 9 3 9 4" xfId="48942"/>
    <cellStyle name="Normal 3 9 4" xfId="18804"/>
    <cellStyle name="Normal 3 9 4 10" xfId="18805"/>
    <cellStyle name="Normal 3 9 4 10 2" xfId="18806"/>
    <cellStyle name="Normal 3 9 4 10 2 2" xfId="48948"/>
    <cellStyle name="Normal 3 9 4 10 3" xfId="48947"/>
    <cellStyle name="Normal 3 9 4 11" xfId="18807"/>
    <cellStyle name="Normal 3 9 4 11 2" xfId="48949"/>
    <cellStyle name="Normal 3 9 4 12" xfId="48946"/>
    <cellStyle name="Normal 3 9 4 2" xfId="18808"/>
    <cellStyle name="Normal 3 9 4 2 2" xfId="18809"/>
    <cellStyle name="Normal 3 9 4 2 2 2" xfId="18810"/>
    <cellStyle name="Normal 3 9 4 2 2 2 2" xfId="18811"/>
    <cellStyle name="Normal 3 9 4 2 2 2 2 2" xfId="48953"/>
    <cellStyle name="Normal 3 9 4 2 2 2 3" xfId="48952"/>
    <cellStyle name="Normal 3 9 4 2 2 3" xfId="18812"/>
    <cellStyle name="Normal 3 9 4 2 2 3 2" xfId="48954"/>
    <cellStyle name="Normal 3 9 4 2 2 4" xfId="48951"/>
    <cellStyle name="Normal 3 9 4 2 3" xfId="18813"/>
    <cellStyle name="Normal 3 9 4 2 3 2" xfId="18814"/>
    <cellStyle name="Normal 3 9 4 2 3 2 2" xfId="18815"/>
    <cellStyle name="Normal 3 9 4 2 3 2 2 2" xfId="48957"/>
    <cellStyle name="Normal 3 9 4 2 3 2 3" xfId="48956"/>
    <cellStyle name="Normal 3 9 4 2 3 3" xfId="18816"/>
    <cellStyle name="Normal 3 9 4 2 3 3 2" xfId="48958"/>
    <cellStyle name="Normal 3 9 4 2 3 4" xfId="48955"/>
    <cellStyle name="Normal 3 9 4 2 4" xfId="18817"/>
    <cellStyle name="Normal 3 9 4 2 4 2" xfId="18818"/>
    <cellStyle name="Normal 3 9 4 2 4 2 2" xfId="18819"/>
    <cellStyle name="Normal 3 9 4 2 4 2 2 2" xfId="48961"/>
    <cellStyle name="Normal 3 9 4 2 4 2 3" xfId="48960"/>
    <cellStyle name="Normal 3 9 4 2 4 3" xfId="18820"/>
    <cellStyle name="Normal 3 9 4 2 4 3 2" xfId="48962"/>
    <cellStyle name="Normal 3 9 4 2 4 4" xfId="48959"/>
    <cellStyle name="Normal 3 9 4 2 5" xfId="18821"/>
    <cellStyle name="Normal 3 9 4 2 5 2" xfId="18822"/>
    <cellStyle name="Normal 3 9 4 2 5 2 2" xfId="48964"/>
    <cellStyle name="Normal 3 9 4 2 5 3" xfId="48963"/>
    <cellStyle name="Normal 3 9 4 2 6" xfId="18823"/>
    <cellStyle name="Normal 3 9 4 2 6 2" xfId="48965"/>
    <cellStyle name="Normal 3 9 4 2 7" xfId="48950"/>
    <cellStyle name="Normal 3 9 4 3" xfId="18824"/>
    <cellStyle name="Normal 3 9 4 3 2" xfId="18825"/>
    <cellStyle name="Normal 3 9 4 3 2 2" xfId="18826"/>
    <cellStyle name="Normal 3 9 4 3 2 2 2" xfId="18827"/>
    <cellStyle name="Normal 3 9 4 3 2 2 2 2" xfId="48969"/>
    <cellStyle name="Normal 3 9 4 3 2 2 3" xfId="48968"/>
    <cellStyle name="Normal 3 9 4 3 2 3" xfId="18828"/>
    <cellStyle name="Normal 3 9 4 3 2 3 2" xfId="48970"/>
    <cellStyle name="Normal 3 9 4 3 2 4" xfId="48967"/>
    <cellStyle name="Normal 3 9 4 3 3" xfId="18829"/>
    <cellStyle name="Normal 3 9 4 3 3 2" xfId="18830"/>
    <cellStyle name="Normal 3 9 4 3 3 2 2" xfId="18831"/>
    <cellStyle name="Normal 3 9 4 3 3 2 2 2" xfId="48973"/>
    <cellStyle name="Normal 3 9 4 3 3 2 3" xfId="48972"/>
    <cellStyle name="Normal 3 9 4 3 3 3" xfId="18832"/>
    <cellStyle name="Normal 3 9 4 3 3 3 2" xfId="48974"/>
    <cellStyle name="Normal 3 9 4 3 3 4" xfId="48971"/>
    <cellStyle name="Normal 3 9 4 3 4" xfId="18833"/>
    <cellStyle name="Normal 3 9 4 3 4 2" xfId="18834"/>
    <cellStyle name="Normal 3 9 4 3 4 2 2" xfId="18835"/>
    <cellStyle name="Normal 3 9 4 3 4 2 2 2" xfId="48977"/>
    <cellStyle name="Normal 3 9 4 3 4 2 3" xfId="48976"/>
    <cellStyle name="Normal 3 9 4 3 4 3" xfId="18836"/>
    <cellStyle name="Normal 3 9 4 3 4 3 2" xfId="48978"/>
    <cellStyle name="Normal 3 9 4 3 4 4" xfId="48975"/>
    <cellStyle name="Normal 3 9 4 3 5" xfId="18837"/>
    <cellStyle name="Normal 3 9 4 3 5 2" xfId="18838"/>
    <cellStyle name="Normal 3 9 4 3 5 2 2" xfId="48980"/>
    <cellStyle name="Normal 3 9 4 3 5 3" xfId="48979"/>
    <cellStyle name="Normal 3 9 4 3 6" xfId="18839"/>
    <cellStyle name="Normal 3 9 4 3 6 2" xfId="48981"/>
    <cellStyle name="Normal 3 9 4 3 7" xfId="48966"/>
    <cellStyle name="Normal 3 9 4 4" xfId="18840"/>
    <cellStyle name="Normal 3 9 4 4 2" xfId="18841"/>
    <cellStyle name="Normal 3 9 4 4 2 2" xfId="18842"/>
    <cellStyle name="Normal 3 9 4 4 2 2 2" xfId="18843"/>
    <cellStyle name="Normal 3 9 4 4 2 2 2 2" xfId="48985"/>
    <cellStyle name="Normal 3 9 4 4 2 2 3" xfId="48984"/>
    <cellStyle name="Normal 3 9 4 4 2 3" xfId="18844"/>
    <cellStyle name="Normal 3 9 4 4 2 3 2" xfId="48986"/>
    <cellStyle name="Normal 3 9 4 4 2 4" xfId="48983"/>
    <cellStyle name="Normal 3 9 4 4 3" xfId="18845"/>
    <cellStyle name="Normal 3 9 4 4 3 2" xfId="18846"/>
    <cellStyle name="Normal 3 9 4 4 3 2 2" xfId="18847"/>
    <cellStyle name="Normal 3 9 4 4 3 2 2 2" xfId="48989"/>
    <cellStyle name="Normal 3 9 4 4 3 2 3" xfId="48988"/>
    <cellStyle name="Normal 3 9 4 4 3 3" xfId="18848"/>
    <cellStyle name="Normal 3 9 4 4 3 3 2" xfId="48990"/>
    <cellStyle name="Normal 3 9 4 4 3 4" xfId="48987"/>
    <cellStyle name="Normal 3 9 4 4 4" xfId="18849"/>
    <cellStyle name="Normal 3 9 4 4 4 2" xfId="18850"/>
    <cellStyle name="Normal 3 9 4 4 4 2 2" xfId="48992"/>
    <cellStyle name="Normal 3 9 4 4 4 3" xfId="48991"/>
    <cellStyle name="Normal 3 9 4 4 5" xfId="18851"/>
    <cellStyle name="Normal 3 9 4 4 5 2" xfId="48993"/>
    <cellStyle name="Normal 3 9 4 4 6" xfId="48982"/>
    <cellStyle name="Normal 3 9 4 5" xfId="18852"/>
    <cellStyle name="Normal 3 9 4 5 2" xfId="18853"/>
    <cellStyle name="Normal 3 9 4 5 2 2" xfId="18854"/>
    <cellStyle name="Normal 3 9 4 5 2 2 2" xfId="48996"/>
    <cellStyle name="Normal 3 9 4 5 2 3" xfId="48995"/>
    <cellStyle name="Normal 3 9 4 5 3" xfId="18855"/>
    <cellStyle name="Normal 3 9 4 5 3 2" xfId="48997"/>
    <cellStyle name="Normal 3 9 4 5 4" xfId="48994"/>
    <cellStyle name="Normal 3 9 4 6" xfId="18856"/>
    <cellStyle name="Normal 3 9 4 6 2" xfId="18857"/>
    <cellStyle name="Normal 3 9 4 6 2 2" xfId="18858"/>
    <cellStyle name="Normal 3 9 4 6 2 2 2" xfId="49000"/>
    <cellStyle name="Normal 3 9 4 6 2 3" xfId="48999"/>
    <cellStyle name="Normal 3 9 4 6 3" xfId="18859"/>
    <cellStyle name="Normal 3 9 4 6 3 2" xfId="49001"/>
    <cellStyle name="Normal 3 9 4 6 4" xfId="48998"/>
    <cellStyle name="Normal 3 9 4 7" xfId="18860"/>
    <cellStyle name="Normal 3 9 4 7 2" xfId="18861"/>
    <cellStyle name="Normal 3 9 4 7 2 2" xfId="18862"/>
    <cellStyle name="Normal 3 9 4 7 2 2 2" xfId="49004"/>
    <cellStyle name="Normal 3 9 4 7 2 3" xfId="49003"/>
    <cellStyle name="Normal 3 9 4 7 3" xfId="18863"/>
    <cellStyle name="Normal 3 9 4 7 3 2" xfId="49005"/>
    <cellStyle name="Normal 3 9 4 7 4" xfId="49002"/>
    <cellStyle name="Normal 3 9 4 8" xfId="18864"/>
    <cellStyle name="Normal 3 9 4 8 2" xfId="18865"/>
    <cellStyle name="Normal 3 9 4 8 2 2" xfId="18866"/>
    <cellStyle name="Normal 3 9 4 8 2 2 2" xfId="49008"/>
    <cellStyle name="Normal 3 9 4 8 2 3" xfId="49007"/>
    <cellStyle name="Normal 3 9 4 8 3" xfId="18867"/>
    <cellStyle name="Normal 3 9 4 8 3 2" xfId="49009"/>
    <cellStyle name="Normal 3 9 4 8 4" xfId="49006"/>
    <cellStyle name="Normal 3 9 4 9" xfId="18868"/>
    <cellStyle name="Normal 3 9 4 9 2" xfId="18869"/>
    <cellStyle name="Normal 3 9 4 9 2 2" xfId="18870"/>
    <cellStyle name="Normal 3 9 4 9 2 2 2" xfId="49012"/>
    <cellStyle name="Normal 3 9 4 9 2 3" xfId="49011"/>
    <cellStyle name="Normal 3 9 4 9 3" xfId="18871"/>
    <cellStyle name="Normal 3 9 4 9 3 2" xfId="49013"/>
    <cellStyle name="Normal 3 9 4 9 4" xfId="49010"/>
    <cellStyle name="Normal 3 9 5" xfId="18872"/>
    <cellStyle name="Normal 3 9 5 2" xfId="18873"/>
    <cellStyle name="Normal 3 9 5 2 2" xfId="18874"/>
    <cellStyle name="Normal 3 9 5 2 2 2" xfId="18875"/>
    <cellStyle name="Normal 3 9 5 2 2 2 2" xfId="49017"/>
    <cellStyle name="Normal 3 9 5 2 2 3" xfId="49016"/>
    <cellStyle name="Normal 3 9 5 2 3" xfId="18876"/>
    <cellStyle name="Normal 3 9 5 2 3 2" xfId="49018"/>
    <cellStyle name="Normal 3 9 5 2 4" xfId="49015"/>
    <cellStyle name="Normal 3 9 5 3" xfId="18877"/>
    <cellStyle name="Normal 3 9 5 3 2" xfId="18878"/>
    <cellStyle name="Normal 3 9 5 3 2 2" xfId="18879"/>
    <cellStyle name="Normal 3 9 5 3 2 2 2" xfId="49021"/>
    <cellStyle name="Normal 3 9 5 3 2 3" xfId="49020"/>
    <cellStyle name="Normal 3 9 5 3 3" xfId="18880"/>
    <cellStyle name="Normal 3 9 5 3 3 2" xfId="49022"/>
    <cellStyle name="Normal 3 9 5 3 4" xfId="49019"/>
    <cellStyle name="Normal 3 9 5 4" xfId="18881"/>
    <cellStyle name="Normal 3 9 5 4 2" xfId="18882"/>
    <cellStyle name="Normal 3 9 5 4 2 2" xfId="18883"/>
    <cellStyle name="Normal 3 9 5 4 2 2 2" xfId="49025"/>
    <cellStyle name="Normal 3 9 5 4 2 3" xfId="49024"/>
    <cellStyle name="Normal 3 9 5 4 3" xfId="18884"/>
    <cellStyle name="Normal 3 9 5 4 3 2" xfId="49026"/>
    <cellStyle name="Normal 3 9 5 4 4" xfId="49023"/>
    <cellStyle name="Normal 3 9 5 5" xfId="18885"/>
    <cellStyle name="Normal 3 9 5 5 2" xfId="18886"/>
    <cellStyle name="Normal 3 9 5 5 2 2" xfId="49028"/>
    <cellStyle name="Normal 3 9 5 5 3" xfId="49027"/>
    <cellStyle name="Normal 3 9 5 6" xfId="18887"/>
    <cellStyle name="Normal 3 9 5 6 2" xfId="49029"/>
    <cellStyle name="Normal 3 9 5 7" xfId="49014"/>
    <cellStyle name="Normal 3 9 6" xfId="18888"/>
    <cellStyle name="Normal 3 9 6 2" xfId="18889"/>
    <cellStyle name="Normal 3 9 6 2 2" xfId="18890"/>
    <cellStyle name="Normal 3 9 6 2 2 2" xfId="18891"/>
    <cellStyle name="Normal 3 9 6 2 2 2 2" xfId="49033"/>
    <cellStyle name="Normal 3 9 6 2 2 3" xfId="49032"/>
    <cellStyle name="Normal 3 9 6 2 3" xfId="18892"/>
    <cellStyle name="Normal 3 9 6 2 3 2" xfId="49034"/>
    <cellStyle name="Normal 3 9 6 2 4" xfId="49031"/>
    <cellStyle name="Normal 3 9 6 3" xfId="18893"/>
    <cellStyle name="Normal 3 9 6 3 2" xfId="18894"/>
    <cellStyle name="Normal 3 9 6 3 2 2" xfId="18895"/>
    <cellStyle name="Normal 3 9 6 3 2 2 2" xfId="49037"/>
    <cellStyle name="Normal 3 9 6 3 2 3" xfId="49036"/>
    <cellStyle name="Normal 3 9 6 3 3" xfId="18896"/>
    <cellStyle name="Normal 3 9 6 3 3 2" xfId="49038"/>
    <cellStyle name="Normal 3 9 6 3 4" xfId="49035"/>
    <cellStyle name="Normal 3 9 6 4" xfId="18897"/>
    <cellStyle name="Normal 3 9 6 4 2" xfId="18898"/>
    <cellStyle name="Normal 3 9 6 4 2 2" xfId="18899"/>
    <cellStyle name="Normal 3 9 6 4 2 2 2" xfId="49041"/>
    <cellStyle name="Normal 3 9 6 4 2 3" xfId="49040"/>
    <cellStyle name="Normal 3 9 6 4 3" xfId="18900"/>
    <cellStyle name="Normal 3 9 6 4 3 2" xfId="49042"/>
    <cellStyle name="Normal 3 9 6 4 4" xfId="49039"/>
    <cellStyle name="Normal 3 9 6 5" xfId="18901"/>
    <cellStyle name="Normal 3 9 6 5 2" xfId="18902"/>
    <cellStyle name="Normal 3 9 6 5 2 2" xfId="49044"/>
    <cellStyle name="Normal 3 9 6 5 3" xfId="49043"/>
    <cellStyle name="Normal 3 9 6 6" xfId="18903"/>
    <cellStyle name="Normal 3 9 6 6 2" xfId="49045"/>
    <cellStyle name="Normal 3 9 6 7" xfId="49030"/>
    <cellStyle name="Normal 3 9 7" xfId="18904"/>
    <cellStyle name="Normal 3 9 7 2" xfId="18905"/>
    <cellStyle name="Normal 3 9 7 2 2" xfId="18906"/>
    <cellStyle name="Normal 3 9 7 2 2 2" xfId="18907"/>
    <cellStyle name="Normal 3 9 7 2 2 2 2" xfId="49049"/>
    <cellStyle name="Normal 3 9 7 2 2 3" xfId="49048"/>
    <cellStyle name="Normal 3 9 7 2 3" xfId="18908"/>
    <cellStyle name="Normal 3 9 7 2 3 2" xfId="49050"/>
    <cellStyle name="Normal 3 9 7 2 4" xfId="49047"/>
    <cellStyle name="Normal 3 9 7 3" xfId="18909"/>
    <cellStyle name="Normal 3 9 7 3 2" xfId="18910"/>
    <cellStyle name="Normal 3 9 7 3 2 2" xfId="18911"/>
    <cellStyle name="Normal 3 9 7 3 2 2 2" xfId="49053"/>
    <cellStyle name="Normal 3 9 7 3 2 3" xfId="49052"/>
    <cellStyle name="Normal 3 9 7 3 3" xfId="18912"/>
    <cellStyle name="Normal 3 9 7 3 3 2" xfId="49054"/>
    <cellStyle name="Normal 3 9 7 3 4" xfId="49051"/>
    <cellStyle name="Normal 3 9 7 4" xfId="18913"/>
    <cellStyle name="Normal 3 9 7 4 2" xfId="18914"/>
    <cellStyle name="Normal 3 9 7 4 2 2" xfId="49056"/>
    <cellStyle name="Normal 3 9 7 4 3" xfId="49055"/>
    <cellStyle name="Normal 3 9 7 5" xfId="18915"/>
    <cellStyle name="Normal 3 9 7 5 2" xfId="49057"/>
    <cellStyle name="Normal 3 9 7 6" xfId="49046"/>
    <cellStyle name="Normal 3 9 8" xfId="18916"/>
    <cellStyle name="Normal 3 9 8 2" xfId="18917"/>
    <cellStyle name="Normal 3 9 8 2 2" xfId="18918"/>
    <cellStyle name="Normal 3 9 8 2 2 2" xfId="49060"/>
    <cellStyle name="Normal 3 9 8 2 3" xfId="49059"/>
    <cellStyle name="Normal 3 9 8 3" xfId="18919"/>
    <cellStyle name="Normal 3 9 8 3 2" xfId="49061"/>
    <cellStyle name="Normal 3 9 8 4" xfId="49058"/>
    <cellStyle name="Normal 3 9 9" xfId="18920"/>
    <cellStyle name="Normal 3 9 9 2" xfId="18921"/>
    <cellStyle name="Normal 3 9 9 2 2" xfId="18922"/>
    <cellStyle name="Normal 3 9 9 2 2 2" xfId="49064"/>
    <cellStyle name="Normal 3 9 9 2 3" xfId="49063"/>
    <cellStyle name="Normal 3 9 9 3" xfId="18923"/>
    <cellStyle name="Normal 3 9 9 3 2" xfId="49065"/>
    <cellStyle name="Normal 3 9 9 4" xfId="49062"/>
    <cellStyle name="Normal 30" xfId="316"/>
    <cellStyle name="Normal 31" xfId="317"/>
    <cellStyle name="Normal 32" xfId="318"/>
    <cellStyle name="Normal 33" xfId="319"/>
    <cellStyle name="Normal 34" xfId="320"/>
    <cellStyle name="Normal 34 2" xfId="648"/>
    <cellStyle name="Normal 34 2 2" xfId="30250"/>
    <cellStyle name="Normal 34 2 2 2" xfId="60349"/>
    <cellStyle name="Normal 34 2 3" xfId="30866"/>
    <cellStyle name="Normal 34 3" xfId="712"/>
    <cellStyle name="Normal 34 3 2" xfId="30301"/>
    <cellStyle name="Normal 34 3 2 2" xfId="60400"/>
    <cellStyle name="Normal 34 3 3" xfId="30917"/>
    <cellStyle name="Normal 34 4" xfId="30183"/>
    <cellStyle name="Normal 34 4 2" xfId="60284"/>
    <cellStyle name="Normal 34 5" xfId="534"/>
    <cellStyle name="Normal 34 5 2" xfId="30775"/>
    <cellStyle name="Normal 34 6" xfId="30648"/>
    <cellStyle name="Normal 35" xfId="585"/>
    <cellStyle name="Normal 35 2" xfId="30208"/>
    <cellStyle name="Normal 35 2 2" xfId="60307"/>
    <cellStyle name="Normal 35 3" xfId="30824"/>
    <cellStyle name="Normal 36" xfId="646"/>
    <cellStyle name="Normal 36 2" xfId="30248"/>
    <cellStyle name="Normal 36 2 2" xfId="60347"/>
    <cellStyle name="Normal 36 3" xfId="30864"/>
    <cellStyle name="Normal 37" xfId="665"/>
    <cellStyle name="Normal 37 2" xfId="30267"/>
    <cellStyle name="Normal 37 2 2" xfId="60366"/>
    <cellStyle name="Normal 37 3" xfId="30883"/>
    <cellStyle name="Normal 38" xfId="321"/>
    <cellStyle name="Normal 38 2" xfId="322"/>
    <cellStyle name="Normal 38 2 2" xfId="650"/>
    <cellStyle name="Normal 38 2 2 2" xfId="30252"/>
    <cellStyle name="Normal 38 2 2 2 2" xfId="60351"/>
    <cellStyle name="Normal 38 2 2 3" xfId="30868"/>
    <cellStyle name="Normal 38 2 3" xfId="714"/>
    <cellStyle name="Normal 38 2 3 2" xfId="30303"/>
    <cellStyle name="Normal 38 2 3 2 2" xfId="60402"/>
    <cellStyle name="Normal 38 2 3 3" xfId="30919"/>
    <cellStyle name="Normal 38 2 4" xfId="30185"/>
    <cellStyle name="Normal 38 2 4 2" xfId="60286"/>
    <cellStyle name="Normal 38 2 5" xfId="536"/>
    <cellStyle name="Normal 38 2 5 2" xfId="30777"/>
    <cellStyle name="Normal 38 2 6" xfId="30650"/>
    <cellStyle name="Normal 38 3" xfId="649"/>
    <cellStyle name="Normal 38 3 2" xfId="30251"/>
    <cellStyle name="Normal 38 3 2 2" xfId="60350"/>
    <cellStyle name="Normal 38 3 3" xfId="30867"/>
    <cellStyle name="Normal 38 4" xfId="713"/>
    <cellStyle name="Normal 38 4 2" xfId="30302"/>
    <cellStyle name="Normal 38 4 2 2" xfId="60401"/>
    <cellStyle name="Normal 38 4 3" xfId="30918"/>
    <cellStyle name="Normal 38 5" xfId="30184"/>
    <cellStyle name="Normal 38 5 2" xfId="60285"/>
    <cellStyle name="Normal 38 6" xfId="535"/>
    <cellStyle name="Normal 38 6 2" xfId="30776"/>
    <cellStyle name="Normal 38 7" xfId="30649"/>
    <cellStyle name="Normal 39" xfId="323"/>
    <cellStyle name="Normal 39 2" xfId="324"/>
    <cellStyle name="Normal 39 2 2" xfId="652"/>
    <cellStyle name="Normal 39 2 2 2" xfId="30254"/>
    <cellStyle name="Normal 39 2 2 2 2" xfId="60353"/>
    <cellStyle name="Normal 39 2 2 3" xfId="30870"/>
    <cellStyle name="Normal 39 2 3" xfId="716"/>
    <cellStyle name="Normal 39 2 3 2" xfId="30305"/>
    <cellStyle name="Normal 39 2 3 2 2" xfId="60404"/>
    <cellStyle name="Normal 39 2 3 3" xfId="30921"/>
    <cellStyle name="Normal 39 2 4" xfId="30187"/>
    <cellStyle name="Normal 39 2 4 2" xfId="60288"/>
    <cellStyle name="Normal 39 2 5" xfId="538"/>
    <cellStyle name="Normal 39 2 5 2" xfId="30779"/>
    <cellStyle name="Normal 39 2 6" xfId="30652"/>
    <cellStyle name="Normal 39 3" xfId="651"/>
    <cellStyle name="Normal 39 3 2" xfId="30253"/>
    <cellStyle name="Normal 39 3 2 2" xfId="60352"/>
    <cellStyle name="Normal 39 3 3" xfId="30869"/>
    <cellStyle name="Normal 39 4" xfId="715"/>
    <cellStyle name="Normal 39 4 2" xfId="30304"/>
    <cellStyle name="Normal 39 4 2 2" xfId="60403"/>
    <cellStyle name="Normal 39 4 3" xfId="30920"/>
    <cellStyle name="Normal 39 5" xfId="30186"/>
    <cellStyle name="Normal 39 5 2" xfId="60287"/>
    <cellStyle name="Normal 39 6" xfId="537"/>
    <cellStyle name="Normal 39 6 2" xfId="30778"/>
    <cellStyle name="Normal 39 7" xfId="30651"/>
    <cellStyle name="Normal 4" xfId="50"/>
    <cellStyle name="Normal 4 10" xfId="30632"/>
    <cellStyle name="Normal 4 2" xfId="325"/>
    <cellStyle name="Normal 4 2 2" xfId="653"/>
    <cellStyle name="Normal 4 2 2 2" xfId="30255"/>
    <cellStyle name="Normal 4 2 2 2 2" xfId="60354"/>
    <cellStyle name="Normal 4 2 2 3" xfId="30871"/>
    <cellStyle name="Normal 4 2 3" xfId="717"/>
    <cellStyle name="Normal 4 2 3 2" xfId="30306"/>
    <cellStyle name="Normal 4 2 3 2 2" xfId="60405"/>
    <cellStyle name="Normal 4 2 3 3" xfId="30922"/>
    <cellStyle name="Normal 4 2 4" xfId="18925"/>
    <cellStyle name="Normal 4 2 5" xfId="30188"/>
    <cellStyle name="Normal 4 2 5 2" xfId="60289"/>
    <cellStyle name="Normal 4 2 6" xfId="30349"/>
    <cellStyle name="Normal 4 2 6 2" xfId="60442"/>
    <cellStyle name="Normal 4 2 7" xfId="539"/>
    <cellStyle name="Normal 4 2 7 2" xfId="30780"/>
    <cellStyle name="Normal 4 2 8" xfId="30653"/>
    <cellStyle name="Normal 4 3" xfId="583"/>
    <cellStyle name="Normal 4 3 2" xfId="614"/>
    <cellStyle name="Normal 4 3 3" xfId="30206"/>
    <cellStyle name="Normal 4 3 3 2" xfId="60305"/>
    <cellStyle name="Normal 4 3 4" xfId="30822"/>
    <cellStyle name="Normal 4 4" xfId="627"/>
    <cellStyle name="Normal 4 5" xfId="696"/>
    <cellStyle name="Normal 4 5 2" xfId="30285"/>
    <cellStyle name="Normal 4 5 2 2" xfId="60384"/>
    <cellStyle name="Normal 4 5 3" xfId="30901"/>
    <cellStyle name="Normal 4 6" xfId="18924"/>
    <cellStyle name="Normal 4 7" xfId="30166"/>
    <cellStyle name="Normal 4 7 2" xfId="60268"/>
    <cellStyle name="Normal 4 8" xfId="441"/>
    <cellStyle name="Normal 4 8 2" xfId="30682"/>
    <cellStyle name="Normal 4 9" xfId="30629"/>
    <cellStyle name="Normal 4 9 2" xfId="60720"/>
    <cellStyle name="Normal 40" xfId="623"/>
    <cellStyle name="Normal 40 2" xfId="30235"/>
    <cellStyle name="Normal 40 2 2" xfId="60334"/>
    <cellStyle name="Normal 40 3" xfId="30851"/>
    <cellStyle name="Normal 41" xfId="589"/>
    <cellStyle name="Normal 41 2" xfId="30211"/>
    <cellStyle name="Normal 41 2 2" xfId="60310"/>
    <cellStyle name="Normal 41 3" xfId="30827"/>
    <cellStyle name="Normal 42" xfId="690"/>
    <cellStyle name="Normal 42 2" xfId="30281"/>
    <cellStyle name="Normal 42 2 2" xfId="60380"/>
    <cellStyle name="Normal 42 3" xfId="30897"/>
    <cellStyle name="Normal 43" xfId="689"/>
    <cellStyle name="Normal 43 2" xfId="30280"/>
    <cellStyle name="Normal 43 2 2" xfId="60379"/>
    <cellStyle name="Normal 43 3" xfId="30896"/>
    <cellStyle name="Normal 44" xfId="647"/>
    <cellStyle name="Normal 44 2" xfId="30249"/>
    <cellStyle name="Normal 44 2 2" xfId="60348"/>
    <cellStyle name="Normal 44 3" xfId="30865"/>
    <cellStyle name="Normal 45" xfId="590"/>
    <cellStyle name="Normal 45 2" xfId="30212"/>
    <cellStyle name="Normal 45 2 2" xfId="60311"/>
    <cellStyle name="Normal 45 3" xfId="30828"/>
    <cellStyle name="Normal 46" xfId="732"/>
    <cellStyle name="Normal 46 2" xfId="30204"/>
    <cellStyle name="Normal 47" xfId="326"/>
    <cellStyle name="Normal 47 2" xfId="327"/>
    <cellStyle name="Normal 47 2 2" xfId="655"/>
    <cellStyle name="Normal 47 2 2 2" xfId="30257"/>
    <cellStyle name="Normal 47 2 2 2 2" xfId="60356"/>
    <cellStyle name="Normal 47 2 2 3" xfId="30873"/>
    <cellStyle name="Normal 47 2 3" xfId="719"/>
    <cellStyle name="Normal 47 2 3 2" xfId="30308"/>
    <cellStyle name="Normal 47 2 3 2 2" xfId="60407"/>
    <cellStyle name="Normal 47 2 3 3" xfId="30924"/>
    <cellStyle name="Normal 47 2 4" xfId="30190"/>
    <cellStyle name="Normal 47 2 4 2" xfId="60291"/>
    <cellStyle name="Normal 47 2 5" xfId="541"/>
    <cellStyle name="Normal 47 2 5 2" xfId="30782"/>
    <cellStyle name="Normal 47 2 6" xfId="30655"/>
    <cellStyle name="Normal 47 3" xfId="654"/>
    <cellStyle name="Normal 47 3 2" xfId="30256"/>
    <cellStyle name="Normal 47 3 2 2" xfId="60355"/>
    <cellStyle name="Normal 47 3 3" xfId="30872"/>
    <cellStyle name="Normal 47 4" xfId="718"/>
    <cellStyle name="Normal 47 4 2" xfId="30307"/>
    <cellStyle name="Normal 47 4 2 2" xfId="60406"/>
    <cellStyle name="Normal 47 4 3" xfId="30923"/>
    <cellStyle name="Normal 47 5" xfId="30189"/>
    <cellStyle name="Normal 47 5 2" xfId="60290"/>
    <cellStyle name="Normal 47 6" xfId="540"/>
    <cellStyle name="Normal 47 6 2" xfId="30781"/>
    <cellStyle name="Normal 47 7" xfId="30654"/>
    <cellStyle name="Normal 48" xfId="328"/>
    <cellStyle name="Normal 48 2" xfId="329"/>
    <cellStyle name="Normal 48 2 2" xfId="657"/>
    <cellStyle name="Normal 48 2 2 2" xfId="30259"/>
    <cellStyle name="Normal 48 2 2 2 2" xfId="60358"/>
    <cellStyle name="Normal 48 2 2 3" xfId="30875"/>
    <cellStyle name="Normal 48 2 3" xfId="721"/>
    <cellStyle name="Normal 48 2 3 2" xfId="30310"/>
    <cellStyle name="Normal 48 2 3 2 2" xfId="60409"/>
    <cellStyle name="Normal 48 2 3 3" xfId="30926"/>
    <cellStyle name="Normal 48 2 4" xfId="30192"/>
    <cellStyle name="Normal 48 2 4 2" xfId="60293"/>
    <cellStyle name="Normal 48 2 5" xfId="543"/>
    <cellStyle name="Normal 48 2 5 2" xfId="30784"/>
    <cellStyle name="Normal 48 2 6" xfId="30657"/>
    <cellStyle name="Normal 48 3" xfId="656"/>
    <cellStyle name="Normal 48 3 2" xfId="30258"/>
    <cellStyle name="Normal 48 3 2 2" xfId="60357"/>
    <cellStyle name="Normal 48 3 3" xfId="30874"/>
    <cellStyle name="Normal 48 4" xfId="720"/>
    <cellStyle name="Normal 48 4 2" xfId="30309"/>
    <cellStyle name="Normal 48 4 2 2" xfId="60408"/>
    <cellStyle name="Normal 48 4 3" xfId="30925"/>
    <cellStyle name="Normal 48 5" xfId="30191"/>
    <cellStyle name="Normal 48 5 2" xfId="60292"/>
    <cellStyle name="Normal 48 6" xfId="542"/>
    <cellStyle name="Normal 48 6 2" xfId="30783"/>
    <cellStyle name="Normal 48 7" xfId="30656"/>
    <cellStyle name="Normal 49" xfId="330"/>
    <cellStyle name="Normal 49 2" xfId="331"/>
    <cellStyle name="Normal 49 2 2" xfId="659"/>
    <cellStyle name="Normal 49 2 2 2" xfId="30261"/>
    <cellStyle name="Normal 49 2 2 2 2" xfId="60360"/>
    <cellStyle name="Normal 49 2 2 3" xfId="30877"/>
    <cellStyle name="Normal 49 2 3" xfId="723"/>
    <cellStyle name="Normal 49 2 3 2" xfId="30312"/>
    <cellStyle name="Normal 49 2 3 2 2" xfId="60411"/>
    <cellStyle name="Normal 49 2 3 3" xfId="30928"/>
    <cellStyle name="Normal 49 2 4" xfId="30194"/>
    <cellStyle name="Normal 49 2 4 2" xfId="60295"/>
    <cellStyle name="Normal 49 2 5" xfId="545"/>
    <cellStyle name="Normal 49 2 5 2" xfId="30786"/>
    <cellStyle name="Normal 49 2 6" xfId="30659"/>
    <cellStyle name="Normal 49 3" xfId="658"/>
    <cellStyle name="Normal 49 3 2" xfId="30260"/>
    <cellStyle name="Normal 49 3 2 2" xfId="60359"/>
    <cellStyle name="Normal 49 3 3" xfId="30876"/>
    <cellStyle name="Normal 49 4" xfId="722"/>
    <cellStyle name="Normal 49 4 2" xfId="30311"/>
    <cellStyle name="Normal 49 4 2 2" xfId="60410"/>
    <cellStyle name="Normal 49 4 3" xfId="30927"/>
    <cellStyle name="Normal 49 5" xfId="30193"/>
    <cellStyle name="Normal 49 5 2" xfId="60294"/>
    <cellStyle name="Normal 49 6" xfId="544"/>
    <cellStyle name="Normal 49 6 2" xfId="30785"/>
    <cellStyle name="Normal 49 7" xfId="30658"/>
    <cellStyle name="Normal 5" xfId="332"/>
    <cellStyle name="Normal 5 10" xfId="18927"/>
    <cellStyle name="Normal 5 10 2" xfId="18928"/>
    <cellStyle name="Normal 5 10 2 2" xfId="18929"/>
    <cellStyle name="Normal 5 10 2 2 2" xfId="18930"/>
    <cellStyle name="Normal 5 10 2 2 2 2" xfId="49070"/>
    <cellStyle name="Normal 5 10 2 2 3" xfId="49069"/>
    <cellStyle name="Normal 5 10 2 3" xfId="18931"/>
    <cellStyle name="Normal 5 10 2 3 2" xfId="49071"/>
    <cellStyle name="Normal 5 10 2 4" xfId="49068"/>
    <cellStyle name="Normal 5 10 3" xfId="18932"/>
    <cellStyle name="Normal 5 10 3 2" xfId="18933"/>
    <cellStyle name="Normal 5 10 3 2 2" xfId="18934"/>
    <cellStyle name="Normal 5 10 3 2 2 2" xfId="49074"/>
    <cellStyle name="Normal 5 10 3 2 3" xfId="49073"/>
    <cellStyle name="Normal 5 10 3 3" xfId="18935"/>
    <cellStyle name="Normal 5 10 3 3 2" xfId="49075"/>
    <cellStyle name="Normal 5 10 3 4" xfId="49072"/>
    <cellStyle name="Normal 5 10 4" xfId="18936"/>
    <cellStyle name="Normal 5 10 4 2" xfId="18937"/>
    <cellStyle name="Normal 5 10 4 2 2" xfId="18938"/>
    <cellStyle name="Normal 5 10 4 2 2 2" xfId="49078"/>
    <cellStyle name="Normal 5 10 4 2 3" xfId="49077"/>
    <cellStyle name="Normal 5 10 4 3" xfId="18939"/>
    <cellStyle name="Normal 5 10 4 3 2" xfId="49079"/>
    <cellStyle name="Normal 5 10 4 4" xfId="49076"/>
    <cellStyle name="Normal 5 10 5" xfId="18940"/>
    <cellStyle name="Normal 5 10 5 2" xfId="18941"/>
    <cellStyle name="Normal 5 10 5 2 2" xfId="49081"/>
    <cellStyle name="Normal 5 10 5 3" xfId="49080"/>
    <cellStyle name="Normal 5 10 6" xfId="18942"/>
    <cellStyle name="Normal 5 10 6 2" xfId="49082"/>
    <cellStyle name="Normal 5 10 7" xfId="49067"/>
    <cellStyle name="Normal 5 11" xfId="18943"/>
    <cellStyle name="Normal 5 11 2" xfId="18944"/>
    <cellStyle name="Normal 5 11 2 2" xfId="18945"/>
    <cellStyle name="Normal 5 11 2 2 2" xfId="18946"/>
    <cellStyle name="Normal 5 11 2 2 2 2" xfId="49086"/>
    <cellStyle name="Normal 5 11 2 2 3" xfId="49085"/>
    <cellStyle name="Normal 5 11 2 3" xfId="18947"/>
    <cellStyle name="Normal 5 11 2 3 2" xfId="49087"/>
    <cellStyle name="Normal 5 11 2 4" xfId="49084"/>
    <cellStyle name="Normal 5 11 3" xfId="18948"/>
    <cellStyle name="Normal 5 11 3 2" xfId="18949"/>
    <cellStyle name="Normal 5 11 3 2 2" xfId="18950"/>
    <cellStyle name="Normal 5 11 3 2 2 2" xfId="49090"/>
    <cellStyle name="Normal 5 11 3 2 3" xfId="49089"/>
    <cellStyle name="Normal 5 11 3 3" xfId="18951"/>
    <cellStyle name="Normal 5 11 3 3 2" xfId="49091"/>
    <cellStyle name="Normal 5 11 3 4" xfId="49088"/>
    <cellStyle name="Normal 5 11 4" xfId="18952"/>
    <cellStyle name="Normal 5 11 4 2" xfId="18953"/>
    <cellStyle name="Normal 5 11 4 2 2" xfId="18954"/>
    <cellStyle name="Normal 5 11 4 2 2 2" xfId="49094"/>
    <cellStyle name="Normal 5 11 4 2 3" xfId="49093"/>
    <cellStyle name="Normal 5 11 4 3" xfId="18955"/>
    <cellStyle name="Normal 5 11 4 3 2" xfId="49095"/>
    <cellStyle name="Normal 5 11 4 4" xfId="49092"/>
    <cellStyle name="Normal 5 11 5" xfId="18956"/>
    <cellStyle name="Normal 5 11 5 2" xfId="18957"/>
    <cellStyle name="Normal 5 11 5 2 2" xfId="49097"/>
    <cellStyle name="Normal 5 11 5 3" xfId="49096"/>
    <cellStyle name="Normal 5 11 6" xfId="18958"/>
    <cellStyle name="Normal 5 11 6 2" xfId="49098"/>
    <cellStyle name="Normal 5 11 7" xfId="49083"/>
    <cellStyle name="Normal 5 12" xfId="18959"/>
    <cellStyle name="Normal 5 12 2" xfId="18960"/>
    <cellStyle name="Normal 5 12 2 2" xfId="18961"/>
    <cellStyle name="Normal 5 12 2 2 2" xfId="18962"/>
    <cellStyle name="Normal 5 12 2 2 2 2" xfId="49102"/>
    <cellStyle name="Normal 5 12 2 2 3" xfId="49101"/>
    <cellStyle name="Normal 5 12 2 3" xfId="18963"/>
    <cellStyle name="Normal 5 12 2 3 2" xfId="49103"/>
    <cellStyle name="Normal 5 12 2 4" xfId="49100"/>
    <cellStyle name="Normal 5 12 3" xfId="18964"/>
    <cellStyle name="Normal 5 12 3 2" xfId="18965"/>
    <cellStyle name="Normal 5 12 3 2 2" xfId="18966"/>
    <cellStyle name="Normal 5 12 3 2 2 2" xfId="49106"/>
    <cellStyle name="Normal 5 12 3 2 3" xfId="49105"/>
    <cellStyle name="Normal 5 12 3 3" xfId="18967"/>
    <cellStyle name="Normal 5 12 3 3 2" xfId="49107"/>
    <cellStyle name="Normal 5 12 3 4" xfId="49104"/>
    <cellStyle name="Normal 5 12 4" xfId="18968"/>
    <cellStyle name="Normal 5 12 4 2" xfId="18969"/>
    <cellStyle name="Normal 5 12 4 2 2" xfId="49109"/>
    <cellStyle name="Normal 5 12 4 3" xfId="49108"/>
    <cellStyle name="Normal 5 12 5" xfId="18970"/>
    <cellStyle name="Normal 5 12 5 2" xfId="49110"/>
    <cellStyle name="Normal 5 12 6" xfId="49099"/>
    <cellStyle name="Normal 5 13" xfId="18971"/>
    <cellStyle name="Normal 5 13 2" xfId="18972"/>
    <cellStyle name="Normal 5 13 2 2" xfId="18973"/>
    <cellStyle name="Normal 5 13 2 2 2" xfId="49113"/>
    <cellStyle name="Normal 5 13 2 3" xfId="49112"/>
    <cellStyle name="Normal 5 13 3" xfId="18974"/>
    <cellStyle name="Normal 5 13 3 2" xfId="49114"/>
    <cellStyle name="Normal 5 13 4" xfId="49111"/>
    <cellStyle name="Normal 5 14" xfId="18975"/>
    <cellStyle name="Normal 5 14 2" xfId="18976"/>
    <cellStyle name="Normal 5 14 2 2" xfId="18977"/>
    <cellStyle name="Normal 5 14 2 2 2" xfId="49117"/>
    <cellStyle name="Normal 5 14 2 3" xfId="49116"/>
    <cellStyle name="Normal 5 14 3" xfId="18978"/>
    <cellStyle name="Normal 5 14 3 2" xfId="49118"/>
    <cellStyle name="Normal 5 14 4" xfId="49115"/>
    <cellStyle name="Normal 5 15" xfId="18979"/>
    <cellStyle name="Normal 5 15 2" xfId="18980"/>
    <cellStyle name="Normal 5 15 2 2" xfId="18981"/>
    <cellStyle name="Normal 5 15 2 2 2" xfId="49121"/>
    <cellStyle name="Normal 5 15 2 3" xfId="49120"/>
    <cellStyle name="Normal 5 15 3" xfId="18982"/>
    <cellStyle name="Normal 5 15 3 2" xfId="49122"/>
    <cellStyle name="Normal 5 15 4" xfId="49119"/>
    <cellStyle name="Normal 5 16" xfId="18983"/>
    <cellStyle name="Normal 5 16 2" xfId="18984"/>
    <cellStyle name="Normal 5 16 2 2" xfId="18985"/>
    <cellStyle name="Normal 5 16 2 2 2" xfId="49125"/>
    <cellStyle name="Normal 5 16 2 3" xfId="49124"/>
    <cellStyle name="Normal 5 16 3" xfId="18986"/>
    <cellStyle name="Normal 5 16 3 2" xfId="49126"/>
    <cellStyle name="Normal 5 16 4" xfId="49123"/>
    <cellStyle name="Normal 5 17" xfId="18987"/>
    <cellStyle name="Normal 5 17 2" xfId="18988"/>
    <cellStyle name="Normal 5 17 2 2" xfId="18989"/>
    <cellStyle name="Normal 5 17 2 2 2" xfId="49129"/>
    <cellStyle name="Normal 5 17 2 3" xfId="49128"/>
    <cellStyle name="Normal 5 17 3" xfId="18990"/>
    <cellStyle name="Normal 5 17 3 2" xfId="49130"/>
    <cellStyle name="Normal 5 17 4" xfId="49127"/>
    <cellStyle name="Normal 5 18" xfId="18991"/>
    <cellStyle name="Normal 5 18 2" xfId="18992"/>
    <cellStyle name="Normal 5 18 2 2" xfId="49132"/>
    <cellStyle name="Normal 5 18 3" xfId="49131"/>
    <cellStyle name="Normal 5 19" xfId="18993"/>
    <cellStyle name="Normal 5 19 2" xfId="49133"/>
    <cellStyle name="Normal 5 2" xfId="333"/>
    <cellStyle name="Normal 5 2 2" xfId="661"/>
    <cellStyle name="Normal 5 2 2 2" xfId="30263"/>
    <cellStyle name="Normal 5 2 2 2 2" xfId="60362"/>
    <cellStyle name="Normal 5 2 2 3" xfId="30879"/>
    <cellStyle name="Normal 5 2 3" xfId="725"/>
    <cellStyle name="Normal 5 2 3 2" xfId="30314"/>
    <cellStyle name="Normal 5 2 3 2 2" xfId="60413"/>
    <cellStyle name="Normal 5 2 3 3" xfId="30930"/>
    <cellStyle name="Normal 5 2 4" xfId="18994"/>
    <cellStyle name="Normal 5 2 5" xfId="30196"/>
    <cellStyle name="Normal 5 2 5 2" xfId="60297"/>
    <cellStyle name="Normal 5 2 6" xfId="547"/>
    <cellStyle name="Normal 5 2 6 2" xfId="30788"/>
    <cellStyle name="Normal 5 2 7" xfId="30661"/>
    <cellStyle name="Normal 5 20" xfId="18995"/>
    <cellStyle name="Normal 5 20 2" xfId="49134"/>
    <cellStyle name="Normal 5 21" xfId="18926"/>
    <cellStyle name="Normal 5 21 2" xfId="49066"/>
    <cellStyle name="Normal 5 22" xfId="30195"/>
    <cellStyle name="Normal 5 22 2" xfId="60296"/>
    <cellStyle name="Normal 5 23" xfId="546"/>
    <cellStyle name="Normal 5 23 2" xfId="30787"/>
    <cellStyle name="Normal 5 24" xfId="30660"/>
    <cellStyle name="Normal 5 3" xfId="660"/>
    <cellStyle name="Normal 5 3 10" xfId="18997"/>
    <cellStyle name="Normal 5 3 10 2" xfId="18998"/>
    <cellStyle name="Normal 5 3 10 2 2" xfId="18999"/>
    <cellStyle name="Normal 5 3 10 2 2 2" xfId="49138"/>
    <cellStyle name="Normal 5 3 10 2 3" xfId="49137"/>
    <cellStyle name="Normal 5 3 10 3" xfId="19000"/>
    <cellStyle name="Normal 5 3 10 3 2" xfId="49139"/>
    <cellStyle name="Normal 5 3 10 4" xfId="49136"/>
    <cellStyle name="Normal 5 3 11" xfId="19001"/>
    <cellStyle name="Normal 5 3 11 2" xfId="19002"/>
    <cellStyle name="Normal 5 3 11 2 2" xfId="19003"/>
    <cellStyle name="Normal 5 3 11 2 2 2" xfId="49142"/>
    <cellStyle name="Normal 5 3 11 2 3" xfId="49141"/>
    <cellStyle name="Normal 5 3 11 3" xfId="19004"/>
    <cellStyle name="Normal 5 3 11 3 2" xfId="49143"/>
    <cellStyle name="Normal 5 3 11 4" xfId="49140"/>
    <cellStyle name="Normal 5 3 12" xfId="19005"/>
    <cellStyle name="Normal 5 3 12 2" xfId="19006"/>
    <cellStyle name="Normal 5 3 12 2 2" xfId="19007"/>
    <cellStyle name="Normal 5 3 12 2 2 2" xfId="49146"/>
    <cellStyle name="Normal 5 3 12 2 3" xfId="49145"/>
    <cellStyle name="Normal 5 3 12 3" xfId="19008"/>
    <cellStyle name="Normal 5 3 12 3 2" xfId="49147"/>
    <cellStyle name="Normal 5 3 12 4" xfId="49144"/>
    <cellStyle name="Normal 5 3 13" xfId="19009"/>
    <cellStyle name="Normal 5 3 13 2" xfId="19010"/>
    <cellStyle name="Normal 5 3 13 2 2" xfId="49149"/>
    <cellStyle name="Normal 5 3 13 3" xfId="49148"/>
    <cellStyle name="Normal 5 3 14" xfId="19011"/>
    <cellStyle name="Normal 5 3 14 2" xfId="49150"/>
    <cellStyle name="Normal 5 3 15" xfId="19012"/>
    <cellStyle name="Normal 5 3 15 2" xfId="49151"/>
    <cellStyle name="Normal 5 3 16" xfId="18996"/>
    <cellStyle name="Normal 5 3 16 2" xfId="49135"/>
    <cellStyle name="Normal 5 3 17" xfId="30262"/>
    <cellStyle name="Normal 5 3 17 2" xfId="60361"/>
    <cellStyle name="Normal 5 3 18" xfId="30878"/>
    <cellStyle name="Normal 5 3 2" xfId="19013"/>
    <cellStyle name="Normal 5 3 2 10" xfId="19014"/>
    <cellStyle name="Normal 5 3 2 10 2" xfId="19015"/>
    <cellStyle name="Normal 5 3 2 10 2 2" xfId="19016"/>
    <cellStyle name="Normal 5 3 2 10 2 2 2" xfId="49155"/>
    <cellStyle name="Normal 5 3 2 10 2 3" xfId="49154"/>
    <cellStyle name="Normal 5 3 2 10 3" xfId="19017"/>
    <cellStyle name="Normal 5 3 2 10 3 2" xfId="49156"/>
    <cellStyle name="Normal 5 3 2 10 4" xfId="49153"/>
    <cellStyle name="Normal 5 3 2 11" xfId="19018"/>
    <cellStyle name="Normal 5 3 2 11 2" xfId="19019"/>
    <cellStyle name="Normal 5 3 2 11 2 2" xfId="19020"/>
    <cellStyle name="Normal 5 3 2 11 2 2 2" xfId="49159"/>
    <cellStyle name="Normal 5 3 2 11 2 3" xfId="49158"/>
    <cellStyle name="Normal 5 3 2 11 3" xfId="19021"/>
    <cellStyle name="Normal 5 3 2 11 3 2" xfId="49160"/>
    <cellStyle name="Normal 5 3 2 11 4" xfId="49157"/>
    <cellStyle name="Normal 5 3 2 12" xfId="19022"/>
    <cellStyle name="Normal 5 3 2 12 2" xfId="19023"/>
    <cellStyle name="Normal 5 3 2 12 2 2" xfId="49162"/>
    <cellStyle name="Normal 5 3 2 12 3" xfId="49161"/>
    <cellStyle name="Normal 5 3 2 13" xfId="19024"/>
    <cellStyle name="Normal 5 3 2 13 2" xfId="49163"/>
    <cellStyle name="Normal 5 3 2 14" xfId="19025"/>
    <cellStyle name="Normal 5 3 2 14 2" xfId="49164"/>
    <cellStyle name="Normal 5 3 2 15" xfId="49152"/>
    <cellStyle name="Normal 5 3 2 2" xfId="19026"/>
    <cellStyle name="Normal 5 3 2 2 10" xfId="19027"/>
    <cellStyle name="Normal 5 3 2 2 10 2" xfId="19028"/>
    <cellStyle name="Normal 5 3 2 2 10 2 2" xfId="19029"/>
    <cellStyle name="Normal 5 3 2 2 10 2 2 2" xfId="49168"/>
    <cellStyle name="Normal 5 3 2 2 10 2 3" xfId="49167"/>
    <cellStyle name="Normal 5 3 2 2 10 3" xfId="19030"/>
    <cellStyle name="Normal 5 3 2 2 10 3 2" xfId="49169"/>
    <cellStyle name="Normal 5 3 2 2 10 4" xfId="49166"/>
    <cellStyle name="Normal 5 3 2 2 11" xfId="19031"/>
    <cellStyle name="Normal 5 3 2 2 11 2" xfId="19032"/>
    <cellStyle name="Normal 5 3 2 2 11 2 2" xfId="49171"/>
    <cellStyle name="Normal 5 3 2 2 11 3" xfId="49170"/>
    <cellStyle name="Normal 5 3 2 2 12" xfId="19033"/>
    <cellStyle name="Normal 5 3 2 2 12 2" xfId="49172"/>
    <cellStyle name="Normal 5 3 2 2 13" xfId="19034"/>
    <cellStyle name="Normal 5 3 2 2 13 2" xfId="49173"/>
    <cellStyle name="Normal 5 3 2 2 14" xfId="49165"/>
    <cellStyle name="Normal 5 3 2 2 2" xfId="19035"/>
    <cellStyle name="Normal 5 3 2 2 2 10" xfId="19036"/>
    <cellStyle name="Normal 5 3 2 2 2 10 2" xfId="19037"/>
    <cellStyle name="Normal 5 3 2 2 2 10 2 2" xfId="49176"/>
    <cellStyle name="Normal 5 3 2 2 2 10 3" xfId="49175"/>
    <cellStyle name="Normal 5 3 2 2 2 11" xfId="19038"/>
    <cellStyle name="Normal 5 3 2 2 2 11 2" xfId="49177"/>
    <cellStyle name="Normal 5 3 2 2 2 12" xfId="49174"/>
    <cellStyle name="Normal 5 3 2 2 2 2" xfId="19039"/>
    <cellStyle name="Normal 5 3 2 2 2 2 2" xfId="19040"/>
    <cellStyle name="Normal 5 3 2 2 2 2 2 2" xfId="19041"/>
    <cellStyle name="Normal 5 3 2 2 2 2 2 2 2" xfId="19042"/>
    <cellStyle name="Normal 5 3 2 2 2 2 2 2 2 2" xfId="49181"/>
    <cellStyle name="Normal 5 3 2 2 2 2 2 2 3" xfId="49180"/>
    <cellStyle name="Normal 5 3 2 2 2 2 2 3" xfId="19043"/>
    <cellStyle name="Normal 5 3 2 2 2 2 2 3 2" xfId="49182"/>
    <cellStyle name="Normal 5 3 2 2 2 2 2 4" xfId="49179"/>
    <cellStyle name="Normal 5 3 2 2 2 2 3" xfId="19044"/>
    <cellStyle name="Normal 5 3 2 2 2 2 3 2" xfId="19045"/>
    <cellStyle name="Normal 5 3 2 2 2 2 3 2 2" xfId="19046"/>
    <cellStyle name="Normal 5 3 2 2 2 2 3 2 2 2" xfId="49185"/>
    <cellStyle name="Normal 5 3 2 2 2 2 3 2 3" xfId="49184"/>
    <cellStyle name="Normal 5 3 2 2 2 2 3 3" xfId="19047"/>
    <cellStyle name="Normal 5 3 2 2 2 2 3 3 2" xfId="49186"/>
    <cellStyle name="Normal 5 3 2 2 2 2 3 4" xfId="49183"/>
    <cellStyle name="Normal 5 3 2 2 2 2 4" xfId="19048"/>
    <cellStyle name="Normal 5 3 2 2 2 2 4 2" xfId="19049"/>
    <cellStyle name="Normal 5 3 2 2 2 2 4 2 2" xfId="19050"/>
    <cellStyle name="Normal 5 3 2 2 2 2 4 2 2 2" xfId="49189"/>
    <cellStyle name="Normal 5 3 2 2 2 2 4 2 3" xfId="49188"/>
    <cellStyle name="Normal 5 3 2 2 2 2 4 3" xfId="19051"/>
    <cellStyle name="Normal 5 3 2 2 2 2 4 3 2" xfId="49190"/>
    <cellStyle name="Normal 5 3 2 2 2 2 4 4" xfId="49187"/>
    <cellStyle name="Normal 5 3 2 2 2 2 5" xfId="19052"/>
    <cellStyle name="Normal 5 3 2 2 2 2 5 2" xfId="19053"/>
    <cellStyle name="Normal 5 3 2 2 2 2 5 2 2" xfId="49192"/>
    <cellStyle name="Normal 5 3 2 2 2 2 5 3" xfId="49191"/>
    <cellStyle name="Normal 5 3 2 2 2 2 6" xfId="19054"/>
    <cellStyle name="Normal 5 3 2 2 2 2 6 2" xfId="49193"/>
    <cellStyle name="Normal 5 3 2 2 2 2 7" xfId="49178"/>
    <cellStyle name="Normal 5 3 2 2 2 3" xfId="19055"/>
    <cellStyle name="Normal 5 3 2 2 2 3 2" xfId="19056"/>
    <cellStyle name="Normal 5 3 2 2 2 3 2 2" xfId="19057"/>
    <cellStyle name="Normal 5 3 2 2 2 3 2 2 2" xfId="19058"/>
    <cellStyle name="Normal 5 3 2 2 2 3 2 2 2 2" xfId="49197"/>
    <cellStyle name="Normal 5 3 2 2 2 3 2 2 3" xfId="49196"/>
    <cellStyle name="Normal 5 3 2 2 2 3 2 3" xfId="19059"/>
    <cellStyle name="Normal 5 3 2 2 2 3 2 3 2" xfId="49198"/>
    <cellStyle name="Normal 5 3 2 2 2 3 2 4" xfId="49195"/>
    <cellStyle name="Normal 5 3 2 2 2 3 3" xfId="19060"/>
    <cellStyle name="Normal 5 3 2 2 2 3 3 2" xfId="19061"/>
    <cellStyle name="Normal 5 3 2 2 2 3 3 2 2" xfId="19062"/>
    <cellStyle name="Normal 5 3 2 2 2 3 3 2 2 2" xfId="49201"/>
    <cellStyle name="Normal 5 3 2 2 2 3 3 2 3" xfId="49200"/>
    <cellStyle name="Normal 5 3 2 2 2 3 3 3" xfId="19063"/>
    <cellStyle name="Normal 5 3 2 2 2 3 3 3 2" xfId="49202"/>
    <cellStyle name="Normal 5 3 2 2 2 3 3 4" xfId="49199"/>
    <cellStyle name="Normal 5 3 2 2 2 3 4" xfId="19064"/>
    <cellStyle name="Normal 5 3 2 2 2 3 4 2" xfId="19065"/>
    <cellStyle name="Normal 5 3 2 2 2 3 4 2 2" xfId="19066"/>
    <cellStyle name="Normal 5 3 2 2 2 3 4 2 2 2" xfId="49205"/>
    <cellStyle name="Normal 5 3 2 2 2 3 4 2 3" xfId="49204"/>
    <cellStyle name="Normal 5 3 2 2 2 3 4 3" xfId="19067"/>
    <cellStyle name="Normal 5 3 2 2 2 3 4 3 2" xfId="49206"/>
    <cellStyle name="Normal 5 3 2 2 2 3 4 4" xfId="49203"/>
    <cellStyle name="Normal 5 3 2 2 2 3 5" xfId="19068"/>
    <cellStyle name="Normal 5 3 2 2 2 3 5 2" xfId="19069"/>
    <cellStyle name="Normal 5 3 2 2 2 3 5 2 2" xfId="49208"/>
    <cellStyle name="Normal 5 3 2 2 2 3 5 3" xfId="49207"/>
    <cellStyle name="Normal 5 3 2 2 2 3 6" xfId="19070"/>
    <cellStyle name="Normal 5 3 2 2 2 3 6 2" xfId="49209"/>
    <cellStyle name="Normal 5 3 2 2 2 3 7" xfId="49194"/>
    <cellStyle name="Normal 5 3 2 2 2 4" xfId="19071"/>
    <cellStyle name="Normal 5 3 2 2 2 4 2" xfId="19072"/>
    <cellStyle name="Normal 5 3 2 2 2 4 2 2" xfId="19073"/>
    <cellStyle name="Normal 5 3 2 2 2 4 2 2 2" xfId="19074"/>
    <cellStyle name="Normal 5 3 2 2 2 4 2 2 2 2" xfId="49213"/>
    <cellStyle name="Normal 5 3 2 2 2 4 2 2 3" xfId="49212"/>
    <cellStyle name="Normal 5 3 2 2 2 4 2 3" xfId="19075"/>
    <cellStyle name="Normal 5 3 2 2 2 4 2 3 2" xfId="49214"/>
    <cellStyle name="Normal 5 3 2 2 2 4 2 4" xfId="49211"/>
    <cellStyle name="Normal 5 3 2 2 2 4 3" xfId="19076"/>
    <cellStyle name="Normal 5 3 2 2 2 4 3 2" xfId="19077"/>
    <cellStyle name="Normal 5 3 2 2 2 4 3 2 2" xfId="19078"/>
    <cellStyle name="Normal 5 3 2 2 2 4 3 2 2 2" xfId="49217"/>
    <cellStyle name="Normal 5 3 2 2 2 4 3 2 3" xfId="49216"/>
    <cellStyle name="Normal 5 3 2 2 2 4 3 3" xfId="19079"/>
    <cellStyle name="Normal 5 3 2 2 2 4 3 3 2" xfId="49218"/>
    <cellStyle name="Normal 5 3 2 2 2 4 3 4" xfId="49215"/>
    <cellStyle name="Normal 5 3 2 2 2 4 4" xfId="19080"/>
    <cellStyle name="Normal 5 3 2 2 2 4 4 2" xfId="19081"/>
    <cellStyle name="Normal 5 3 2 2 2 4 4 2 2" xfId="49220"/>
    <cellStyle name="Normal 5 3 2 2 2 4 4 3" xfId="49219"/>
    <cellStyle name="Normal 5 3 2 2 2 4 5" xfId="19082"/>
    <cellStyle name="Normal 5 3 2 2 2 4 5 2" xfId="49221"/>
    <cellStyle name="Normal 5 3 2 2 2 4 6" xfId="49210"/>
    <cellStyle name="Normal 5 3 2 2 2 5" xfId="19083"/>
    <cellStyle name="Normal 5 3 2 2 2 5 2" xfId="19084"/>
    <cellStyle name="Normal 5 3 2 2 2 5 2 2" xfId="19085"/>
    <cellStyle name="Normal 5 3 2 2 2 5 2 2 2" xfId="49224"/>
    <cellStyle name="Normal 5 3 2 2 2 5 2 3" xfId="49223"/>
    <cellStyle name="Normal 5 3 2 2 2 5 3" xfId="19086"/>
    <cellStyle name="Normal 5 3 2 2 2 5 3 2" xfId="49225"/>
    <cellStyle name="Normal 5 3 2 2 2 5 4" xfId="49222"/>
    <cellStyle name="Normal 5 3 2 2 2 6" xfId="19087"/>
    <cellStyle name="Normal 5 3 2 2 2 6 2" xfId="19088"/>
    <cellStyle name="Normal 5 3 2 2 2 6 2 2" xfId="19089"/>
    <cellStyle name="Normal 5 3 2 2 2 6 2 2 2" xfId="49228"/>
    <cellStyle name="Normal 5 3 2 2 2 6 2 3" xfId="49227"/>
    <cellStyle name="Normal 5 3 2 2 2 6 3" xfId="19090"/>
    <cellStyle name="Normal 5 3 2 2 2 6 3 2" xfId="49229"/>
    <cellStyle name="Normal 5 3 2 2 2 6 4" xfId="49226"/>
    <cellStyle name="Normal 5 3 2 2 2 7" xfId="19091"/>
    <cellStyle name="Normal 5 3 2 2 2 7 2" xfId="19092"/>
    <cellStyle name="Normal 5 3 2 2 2 7 2 2" xfId="19093"/>
    <cellStyle name="Normal 5 3 2 2 2 7 2 2 2" xfId="49232"/>
    <cellStyle name="Normal 5 3 2 2 2 7 2 3" xfId="49231"/>
    <cellStyle name="Normal 5 3 2 2 2 7 3" xfId="19094"/>
    <cellStyle name="Normal 5 3 2 2 2 7 3 2" xfId="49233"/>
    <cellStyle name="Normal 5 3 2 2 2 7 4" xfId="49230"/>
    <cellStyle name="Normal 5 3 2 2 2 8" xfId="19095"/>
    <cellStyle name="Normal 5 3 2 2 2 8 2" xfId="19096"/>
    <cellStyle name="Normal 5 3 2 2 2 8 2 2" xfId="19097"/>
    <cellStyle name="Normal 5 3 2 2 2 8 2 2 2" xfId="49236"/>
    <cellStyle name="Normal 5 3 2 2 2 8 2 3" xfId="49235"/>
    <cellStyle name="Normal 5 3 2 2 2 8 3" xfId="19098"/>
    <cellStyle name="Normal 5 3 2 2 2 8 3 2" xfId="49237"/>
    <cellStyle name="Normal 5 3 2 2 2 8 4" xfId="49234"/>
    <cellStyle name="Normal 5 3 2 2 2 9" xfId="19099"/>
    <cellStyle name="Normal 5 3 2 2 2 9 2" xfId="19100"/>
    <cellStyle name="Normal 5 3 2 2 2 9 2 2" xfId="19101"/>
    <cellStyle name="Normal 5 3 2 2 2 9 2 2 2" xfId="49240"/>
    <cellStyle name="Normal 5 3 2 2 2 9 2 3" xfId="49239"/>
    <cellStyle name="Normal 5 3 2 2 2 9 3" xfId="19102"/>
    <cellStyle name="Normal 5 3 2 2 2 9 3 2" xfId="49241"/>
    <cellStyle name="Normal 5 3 2 2 2 9 4" xfId="49238"/>
    <cellStyle name="Normal 5 3 2 2 3" xfId="19103"/>
    <cellStyle name="Normal 5 3 2 2 3 2" xfId="19104"/>
    <cellStyle name="Normal 5 3 2 2 3 2 2" xfId="19105"/>
    <cellStyle name="Normal 5 3 2 2 3 2 2 2" xfId="19106"/>
    <cellStyle name="Normal 5 3 2 2 3 2 2 2 2" xfId="49245"/>
    <cellStyle name="Normal 5 3 2 2 3 2 2 3" xfId="49244"/>
    <cellStyle name="Normal 5 3 2 2 3 2 3" xfId="19107"/>
    <cellStyle name="Normal 5 3 2 2 3 2 3 2" xfId="49246"/>
    <cellStyle name="Normal 5 3 2 2 3 2 4" xfId="49243"/>
    <cellStyle name="Normal 5 3 2 2 3 3" xfId="19108"/>
    <cellStyle name="Normal 5 3 2 2 3 3 2" xfId="19109"/>
    <cellStyle name="Normal 5 3 2 2 3 3 2 2" xfId="19110"/>
    <cellStyle name="Normal 5 3 2 2 3 3 2 2 2" xfId="49249"/>
    <cellStyle name="Normal 5 3 2 2 3 3 2 3" xfId="49248"/>
    <cellStyle name="Normal 5 3 2 2 3 3 3" xfId="19111"/>
    <cellStyle name="Normal 5 3 2 2 3 3 3 2" xfId="49250"/>
    <cellStyle name="Normal 5 3 2 2 3 3 4" xfId="49247"/>
    <cellStyle name="Normal 5 3 2 2 3 4" xfId="19112"/>
    <cellStyle name="Normal 5 3 2 2 3 4 2" xfId="19113"/>
    <cellStyle name="Normal 5 3 2 2 3 4 2 2" xfId="19114"/>
    <cellStyle name="Normal 5 3 2 2 3 4 2 2 2" xfId="49253"/>
    <cellStyle name="Normal 5 3 2 2 3 4 2 3" xfId="49252"/>
    <cellStyle name="Normal 5 3 2 2 3 4 3" xfId="19115"/>
    <cellStyle name="Normal 5 3 2 2 3 4 3 2" xfId="49254"/>
    <cellStyle name="Normal 5 3 2 2 3 4 4" xfId="49251"/>
    <cellStyle name="Normal 5 3 2 2 3 5" xfId="19116"/>
    <cellStyle name="Normal 5 3 2 2 3 5 2" xfId="19117"/>
    <cellStyle name="Normal 5 3 2 2 3 5 2 2" xfId="49256"/>
    <cellStyle name="Normal 5 3 2 2 3 5 3" xfId="49255"/>
    <cellStyle name="Normal 5 3 2 2 3 6" xfId="19118"/>
    <cellStyle name="Normal 5 3 2 2 3 6 2" xfId="49257"/>
    <cellStyle name="Normal 5 3 2 2 3 7" xfId="49242"/>
    <cellStyle name="Normal 5 3 2 2 4" xfId="19119"/>
    <cellStyle name="Normal 5 3 2 2 4 2" xfId="19120"/>
    <cellStyle name="Normal 5 3 2 2 4 2 2" xfId="19121"/>
    <cellStyle name="Normal 5 3 2 2 4 2 2 2" xfId="19122"/>
    <cellStyle name="Normal 5 3 2 2 4 2 2 2 2" xfId="49261"/>
    <cellStyle name="Normal 5 3 2 2 4 2 2 3" xfId="49260"/>
    <cellStyle name="Normal 5 3 2 2 4 2 3" xfId="19123"/>
    <cellStyle name="Normal 5 3 2 2 4 2 3 2" xfId="49262"/>
    <cellStyle name="Normal 5 3 2 2 4 2 4" xfId="49259"/>
    <cellStyle name="Normal 5 3 2 2 4 3" xfId="19124"/>
    <cellStyle name="Normal 5 3 2 2 4 3 2" xfId="19125"/>
    <cellStyle name="Normal 5 3 2 2 4 3 2 2" xfId="19126"/>
    <cellStyle name="Normal 5 3 2 2 4 3 2 2 2" xfId="49265"/>
    <cellStyle name="Normal 5 3 2 2 4 3 2 3" xfId="49264"/>
    <cellStyle name="Normal 5 3 2 2 4 3 3" xfId="19127"/>
    <cellStyle name="Normal 5 3 2 2 4 3 3 2" xfId="49266"/>
    <cellStyle name="Normal 5 3 2 2 4 3 4" xfId="49263"/>
    <cellStyle name="Normal 5 3 2 2 4 4" xfId="19128"/>
    <cellStyle name="Normal 5 3 2 2 4 4 2" xfId="19129"/>
    <cellStyle name="Normal 5 3 2 2 4 4 2 2" xfId="19130"/>
    <cellStyle name="Normal 5 3 2 2 4 4 2 2 2" xfId="49269"/>
    <cellStyle name="Normal 5 3 2 2 4 4 2 3" xfId="49268"/>
    <cellStyle name="Normal 5 3 2 2 4 4 3" xfId="19131"/>
    <cellStyle name="Normal 5 3 2 2 4 4 3 2" xfId="49270"/>
    <cellStyle name="Normal 5 3 2 2 4 4 4" xfId="49267"/>
    <cellStyle name="Normal 5 3 2 2 4 5" xfId="19132"/>
    <cellStyle name="Normal 5 3 2 2 4 5 2" xfId="19133"/>
    <cellStyle name="Normal 5 3 2 2 4 5 2 2" xfId="49272"/>
    <cellStyle name="Normal 5 3 2 2 4 5 3" xfId="49271"/>
    <cellStyle name="Normal 5 3 2 2 4 6" xfId="19134"/>
    <cellStyle name="Normal 5 3 2 2 4 6 2" xfId="49273"/>
    <cellStyle name="Normal 5 3 2 2 4 7" xfId="49258"/>
    <cellStyle name="Normal 5 3 2 2 5" xfId="19135"/>
    <cellStyle name="Normal 5 3 2 2 5 2" xfId="19136"/>
    <cellStyle name="Normal 5 3 2 2 5 2 2" xfId="19137"/>
    <cellStyle name="Normal 5 3 2 2 5 2 2 2" xfId="19138"/>
    <cellStyle name="Normal 5 3 2 2 5 2 2 2 2" xfId="49277"/>
    <cellStyle name="Normal 5 3 2 2 5 2 2 3" xfId="49276"/>
    <cellStyle name="Normal 5 3 2 2 5 2 3" xfId="19139"/>
    <cellStyle name="Normal 5 3 2 2 5 2 3 2" xfId="49278"/>
    <cellStyle name="Normal 5 3 2 2 5 2 4" xfId="49275"/>
    <cellStyle name="Normal 5 3 2 2 5 3" xfId="19140"/>
    <cellStyle name="Normal 5 3 2 2 5 3 2" xfId="19141"/>
    <cellStyle name="Normal 5 3 2 2 5 3 2 2" xfId="19142"/>
    <cellStyle name="Normal 5 3 2 2 5 3 2 2 2" xfId="49281"/>
    <cellStyle name="Normal 5 3 2 2 5 3 2 3" xfId="49280"/>
    <cellStyle name="Normal 5 3 2 2 5 3 3" xfId="19143"/>
    <cellStyle name="Normal 5 3 2 2 5 3 3 2" xfId="49282"/>
    <cellStyle name="Normal 5 3 2 2 5 3 4" xfId="49279"/>
    <cellStyle name="Normal 5 3 2 2 5 4" xfId="19144"/>
    <cellStyle name="Normal 5 3 2 2 5 4 2" xfId="19145"/>
    <cellStyle name="Normal 5 3 2 2 5 4 2 2" xfId="49284"/>
    <cellStyle name="Normal 5 3 2 2 5 4 3" xfId="49283"/>
    <cellStyle name="Normal 5 3 2 2 5 5" xfId="19146"/>
    <cellStyle name="Normal 5 3 2 2 5 5 2" xfId="49285"/>
    <cellStyle name="Normal 5 3 2 2 5 6" xfId="49274"/>
    <cellStyle name="Normal 5 3 2 2 6" xfId="19147"/>
    <cellStyle name="Normal 5 3 2 2 6 2" xfId="19148"/>
    <cellStyle name="Normal 5 3 2 2 6 2 2" xfId="19149"/>
    <cellStyle name="Normal 5 3 2 2 6 2 2 2" xfId="49288"/>
    <cellStyle name="Normal 5 3 2 2 6 2 3" xfId="49287"/>
    <cellStyle name="Normal 5 3 2 2 6 3" xfId="19150"/>
    <cellStyle name="Normal 5 3 2 2 6 3 2" xfId="49289"/>
    <cellStyle name="Normal 5 3 2 2 6 4" xfId="49286"/>
    <cellStyle name="Normal 5 3 2 2 7" xfId="19151"/>
    <cellStyle name="Normal 5 3 2 2 7 2" xfId="19152"/>
    <cellStyle name="Normal 5 3 2 2 7 2 2" xfId="19153"/>
    <cellStyle name="Normal 5 3 2 2 7 2 2 2" xfId="49292"/>
    <cellStyle name="Normal 5 3 2 2 7 2 3" xfId="49291"/>
    <cellStyle name="Normal 5 3 2 2 7 3" xfId="19154"/>
    <cellStyle name="Normal 5 3 2 2 7 3 2" xfId="49293"/>
    <cellStyle name="Normal 5 3 2 2 7 4" xfId="49290"/>
    <cellStyle name="Normal 5 3 2 2 8" xfId="19155"/>
    <cellStyle name="Normal 5 3 2 2 8 2" xfId="19156"/>
    <cellStyle name="Normal 5 3 2 2 8 2 2" xfId="19157"/>
    <cellStyle name="Normal 5 3 2 2 8 2 2 2" xfId="49296"/>
    <cellStyle name="Normal 5 3 2 2 8 2 3" xfId="49295"/>
    <cellStyle name="Normal 5 3 2 2 8 3" xfId="19158"/>
    <cellStyle name="Normal 5 3 2 2 8 3 2" xfId="49297"/>
    <cellStyle name="Normal 5 3 2 2 8 4" xfId="49294"/>
    <cellStyle name="Normal 5 3 2 2 9" xfId="19159"/>
    <cellStyle name="Normal 5 3 2 2 9 2" xfId="19160"/>
    <cellStyle name="Normal 5 3 2 2 9 2 2" xfId="19161"/>
    <cellStyle name="Normal 5 3 2 2 9 2 2 2" xfId="49300"/>
    <cellStyle name="Normal 5 3 2 2 9 2 3" xfId="49299"/>
    <cellStyle name="Normal 5 3 2 2 9 3" xfId="19162"/>
    <cellStyle name="Normal 5 3 2 2 9 3 2" xfId="49301"/>
    <cellStyle name="Normal 5 3 2 2 9 4" xfId="49298"/>
    <cellStyle name="Normal 5 3 2 3" xfId="19163"/>
    <cellStyle name="Normal 5 3 2 3 10" xfId="19164"/>
    <cellStyle name="Normal 5 3 2 3 10 2" xfId="19165"/>
    <cellStyle name="Normal 5 3 2 3 10 2 2" xfId="49304"/>
    <cellStyle name="Normal 5 3 2 3 10 3" xfId="49303"/>
    <cellStyle name="Normal 5 3 2 3 11" xfId="19166"/>
    <cellStyle name="Normal 5 3 2 3 11 2" xfId="49305"/>
    <cellStyle name="Normal 5 3 2 3 12" xfId="49302"/>
    <cellStyle name="Normal 5 3 2 3 2" xfId="19167"/>
    <cellStyle name="Normal 5 3 2 3 2 2" xfId="19168"/>
    <cellStyle name="Normal 5 3 2 3 2 2 2" xfId="19169"/>
    <cellStyle name="Normal 5 3 2 3 2 2 2 2" xfId="19170"/>
    <cellStyle name="Normal 5 3 2 3 2 2 2 2 2" xfId="49309"/>
    <cellStyle name="Normal 5 3 2 3 2 2 2 3" xfId="49308"/>
    <cellStyle name="Normal 5 3 2 3 2 2 3" xfId="19171"/>
    <cellStyle name="Normal 5 3 2 3 2 2 3 2" xfId="49310"/>
    <cellStyle name="Normal 5 3 2 3 2 2 4" xfId="49307"/>
    <cellStyle name="Normal 5 3 2 3 2 3" xfId="19172"/>
    <cellStyle name="Normal 5 3 2 3 2 3 2" xfId="19173"/>
    <cellStyle name="Normal 5 3 2 3 2 3 2 2" xfId="19174"/>
    <cellStyle name="Normal 5 3 2 3 2 3 2 2 2" xfId="49313"/>
    <cellStyle name="Normal 5 3 2 3 2 3 2 3" xfId="49312"/>
    <cellStyle name="Normal 5 3 2 3 2 3 3" xfId="19175"/>
    <cellStyle name="Normal 5 3 2 3 2 3 3 2" xfId="49314"/>
    <cellStyle name="Normal 5 3 2 3 2 3 4" xfId="49311"/>
    <cellStyle name="Normal 5 3 2 3 2 4" xfId="19176"/>
    <cellStyle name="Normal 5 3 2 3 2 4 2" xfId="19177"/>
    <cellStyle name="Normal 5 3 2 3 2 4 2 2" xfId="19178"/>
    <cellStyle name="Normal 5 3 2 3 2 4 2 2 2" xfId="49317"/>
    <cellStyle name="Normal 5 3 2 3 2 4 2 3" xfId="49316"/>
    <cellStyle name="Normal 5 3 2 3 2 4 3" xfId="19179"/>
    <cellStyle name="Normal 5 3 2 3 2 4 3 2" xfId="49318"/>
    <cellStyle name="Normal 5 3 2 3 2 4 4" xfId="49315"/>
    <cellStyle name="Normal 5 3 2 3 2 5" xfId="19180"/>
    <cellStyle name="Normal 5 3 2 3 2 5 2" xfId="19181"/>
    <cellStyle name="Normal 5 3 2 3 2 5 2 2" xfId="49320"/>
    <cellStyle name="Normal 5 3 2 3 2 5 3" xfId="49319"/>
    <cellStyle name="Normal 5 3 2 3 2 6" xfId="19182"/>
    <cellStyle name="Normal 5 3 2 3 2 6 2" xfId="49321"/>
    <cellStyle name="Normal 5 3 2 3 2 7" xfId="49306"/>
    <cellStyle name="Normal 5 3 2 3 3" xfId="19183"/>
    <cellStyle name="Normal 5 3 2 3 3 2" xfId="19184"/>
    <cellStyle name="Normal 5 3 2 3 3 2 2" xfId="19185"/>
    <cellStyle name="Normal 5 3 2 3 3 2 2 2" xfId="19186"/>
    <cellStyle name="Normal 5 3 2 3 3 2 2 2 2" xfId="49325"/>
    <cellStyle name="Normal 5 3 2 3 3 2 2 3" xfId="49324"/>
    <cellStyle name="Normal 5 3 2 3 3 2 3" xfId="19187"/>
    <cellStyle name="Normal 5 3 2 3 3 2 3 2" xfId="49326"/>
    <cellStyle name="Normal 5 3 2 3 3 2 4" xfId="49323"/>
    <cellStyle name="Normal 5 3 2 3 3 3" xfId="19188"/>
    <cellStyle name="Normal 5 3 2 3 3 3 2" xfId="19189"/>
    <cellStyle name="Normal 5 3 2 3 3 3 2 2" xfId="19190"/>
    <cellStyle name="Normal 5 3 2 3 3 3 2 2 2" xfId="49329"/>
    <cellStyle name="Normal 5 3 2 3 3 3 2 3" xfId="49328"/>
    <cellStyle name="Normal 5 3 2 3 3 3 3" xfId="19191"/>
    <cellStyle name="Normal 5 3 2 3 3 3 3 2" xfId="49330"/>
    <cellStyle name="Normal 5 3 2 3 3 3 4" xfId="49327"/>
    <cellStyle name="Normal 5 3 2 3 3 4" xfId="19192"/>
    <cellStyle name="Normal 5 3 2 3 3 4 2" xfId="19193"/>
    <cellStyle name="Normal 5 3 2 3 3 4 2 2" xfId="19194"/>
    <cellStyle name="Normal 5 3 2 3 3 4 2 2 2" xfId="49333"/>
    <cellStyle name="Normal 5 3 2 3 3 4 2 3" xfId="49332"/>
    <cellStyle name="Normal 5 3 2 3 3 4 3" xfId="19195"/>
    <cellStyle name="Normal 5 3 2 3 3 4 3 2" xfId="49334"/>
    <cellStyle name="Normal 5 3 2 3 3 4 4" xfId="49331"/>
    <cellStyle name="Normal 5 3 2 3 3 5" xfId="19196"/>
    <cellStyle name="Normal 5 3 2 3 3 5 2" xfId="19197"/>
    <cellStyle name="Normal 5 3 2 3 3 5 2 2" xfId="49336"/>
    <cellStyle name="Normal 5 3 2 3 3 5 3" xfId="49335"/>
    <cellStyle name="Normal 5 3 2 3 3 6" xfId="19198"/>
    <cellStyle name="Normal 5 3 2 3 3 6 2" xfId="49337"/>
    <cellStyle name="Normal 5 3 2 3 3 7" xfId="49322"/>
    <cellStyle name="Normal 5 3 2 3 4" xfId="19199"/>
    <cellStyle name="Normal 5 3 2 3 4 2" xfId="19200"/>
    <cellStyle name="Normal 5 3 2 3 4 2 2" xfId="19201"/>
    <cellStyle name="Normal 5 3 2 3 4 2 2 2" xfId="19202"/>
    <cellStyle name="Normal 5 3 2 3 4 2 2 2 2" xfId="49341"/>
    <cellStyle name="Normal 5 3 2 3 4 2 2 3" xfId="49340"/>
    <cellStyle name="Normal 5 3 2 3 4 2 3" xfId="19203"/>
    <cellStyle name="Normal 5 3 2 3 4 2 3 2" xfId="49342"/>
    <cellStyle name="Normal 5 3 2 3 4 2 4" xfId="49339"/>
    <cellStyle name="Normal 5 3 2 3 4 3" xfId="19204"/>
    <cellStyle name="Normal 5 3 2 3 4 3 2" xfId="19205"/>
    <cellStyle name="Normal 5 3 2 3 4 3 2 2" xfId="19206"/>
    <cellStyle name="Normal 5 3 2 3 4 3 2 2 2" xfId="49345"/>
    <cellStyle name="Normal 5 3 2 3 4 3 2 3" xfId="49344"/>
    <cellStyle name="Normal 5 3 2 3 4 3 3" xfId="19207"/>
    <cellStyle name="Normal 5 3 2 3 4 3 3 2" xfId="49346"/>
    <cellStyle name="Normal 5 3 2 3 4 3 4" xfId="49343"/>
    <cellStyle name="Normal 5 3 2 3 4 4" xfId="19208"/>
    <cellStyle name="Normal 5 3 2 3 4 4 2" xfId="19209"/>
    <cellStyle name="Normal 5 3 2 3 4 4 2 2" xfId="49348"/>
    <cellStyle name="Normal 5 3 2 3 4 4 3" xfId="49347"/>
    <cellStyle name="Normal 5 3 2 3 4 5" xfId="19210"/>
    <cellStyle name="Normal 5 3 2 3 4 5 2" xfId="49349"/>
    <cellStyle name="Normal 5 3 2 3 4 6" xfId="49338"/>
    <cellStyle name="Normal 5 3 2 3 5" xfId="19211"/>
    <cellStyle name="Normal 5 3 2 3 5 2" xfId="19212"/>
    <cellStyle name="Normal 5 3 2 3 5 2 2" xfId="19213"/>
    <cellStyle name="Normal 5 3 2 3 5 2 2 2" xfId="49352"/>
    <cellStyle name="Normal 5 3 2 3 5 2 3" xfId="49351"/>
    <cellStyle name="Normal 5 3 2 3 5 3" xfId="19214"/>
    <cellStyle name="Normal 5 3 2 3 5 3 2" xfId="49353"/>
    <cellStyle name="Normal 5 3 2 3 5 4" xfId="49350"/>
    <cellStyle name="Normal 5 3 2 3 6" xfId="19215"/>
    <cellStyle name="Normal 5 3 2 3 6 2" xfId="19216"/>
    <cellStyle name="Normal 5 3 2 3 6 2 2" xfId="19217"/>
    <cellStyle name="Normal 5 3 2 3 6 2 2 2" xfId="49356"/>
    <cellStyle name="Normal 5 3 2 3 6 2 3" xfId="49355"/>
    <cellStyle name="Normal 5 3 2 3 6 3" xfId="19218"/>
    <cellStyle name="Normal 5 3 2 3 6 3 2" xfId="49357"/>
    <cellStyle name="Normal 5 3 2 3 6 4" xfId="49354"/>
    <cellStyle name="Normal 5 3 2 3 7" xfId="19219"/>
    <cellStyle name="Normal 5 3 2 3 7 2" xfId="19220"/>
    <cellStyle name="Normal 5 3 2 3 7 2 2" xfId="19221"/>
    <cellStyle name="Normal 5 3 2 3 7 2 2 2" xfId="49360"/>
    <cellStyle name="Normal 5 3 2 3 7 2 3" xfId="49359"/>
    <cellStyle name="Normal 5 3 2 3 7 3" xfId="19222"/>
    <cellStyle name="Normal 5 3 2 3 7 3 2" xfId="49361"/>
    <cellStyle name="Normal 5 3 2 3 7 4" xfId="49358"/>
    <cellStyle name="Normal 5 3 2 3 8" xfId="19223"/>
    <cellStyle name="Normal 5 3 2 3 8 2" xfId="19224"/>
    <cellStyle name="Normal 5 3 2 3 8 2 2" xfId="19225"/>
    <cellStyle name="Normal 5 3 2 3 8 2 2 2" xfId="49364"/>
    <cellStyle name="Normal 5 3 2 3 8 2 3" xfId="49363"/>
    <cellStyle name="Normal 5 3 2 3 8 3" xfId="19226"/>
    <cellStyle name="Normal 5 3 2 3 8 3 2" xfId="49365"/>
    <cellStyle name="Normal 5 3 2 3 8 4" xfId="49362"/>
    <cellStyle name="Normal 5 3 2 3 9" xfId="19227"/>
    <cellStyle name="Normal 5 3 2 3 9 2" xfId="19228"/>
    <cellStyle name="Normal 5 3 2 3 9 2 2" xfId="19229"/>
    <cellStyle name="Normal 5 3 2 3 9 2 2 2" xfId="49368"/>
    <cellStyle name="Normal 5 3 2 3 9 2 3" xfId="49367"/>
    <cellStyle name="Normal 5 3 2 3 9 3" xfId="19230"/>
    <cellStyle name="Normal 5 3 2 3 9 3 2" xfId="49369"/>
    <cellStyle name="Normal 5 3 2 3 9 4" xfId="49366"/>
    <cellStyle name="Normal 5 3 2 4" xfId="19231"/>
    <cellStyle name="Normal 5 3 2 4 2" xfId="19232"/>
    <cellStyle name="Normal 5 3 2 4 2 2" xfId="19233"/>
    <cellStyle name="Normal 5 3 2 4 2 2 2" xfId="19234"/>
    <cellStyle name="Normal 5 3 2 4 2 2 2 2" xfId="49373"/>
    <cellStyle name="Normal 5 3 2 4 2 2 3" xfId="49372"/>
    <cellStyle name="Normal 5 3 2 4 2 3" xfId="19235"/>
    <cellStyle name="Normal 5 3 2 4 2 3 2" xfId="49374"/>
    <cellStyle name="Normal 5 3 2 4 2 4" xfId="49371"/>
    <cellStyle name="Normal 5 3 2 4 3" xfId="19236"/>
    <cellStyle name="Normal 5 3 2 4 3 2" xfId="19237"/>
    <cellStyle name="Normal 5 3 2 4 3 2 2" xfId="19238"/>
    <cellStyle name="Normal 5 3 2 4 3 2 2 2" xfId="49377"/>
    <cellStyle name="Normal 5 3 2 4 3 2 3" xfId="49376"/>
    <cellStyle name="Normal 5 3 2 4 3 3" xfId="19239"/>
    <cellStyle name="Normal 5 3 2 4 3 3 2" xfId="49378"/>
    <cellStyle name="Normal 5 3 2 4 3 4" xfId="49375"/>
    <cellStyle name="Normal 5 3 2 4 4" xfId="19240"/>
    <cellStyle name="Normal 5 3 2 4 4 2" xfId="19241"/>
    <cellStyle name="Normal 5 3 2 4 4 2 2" xfId="19242"/>
    <cellStyle name="Normal 5 3 2 4 4 2 2 2" xfId="49381"/>
    <cellStyle name="Normal 5 3 2 4 4 2 3" xfId="49380"/>
    <cellStyle name="Normal 5 3 2 4 4 3" xfId="19243"/>
    <cellStyle name="Normal 5 3 2 4 4 3 2" xfId="49382"/>
    <cellStyle name="Normal 5 3 2 4 4 4" xfId="49379"/>
    <cellStyle name="Normal 5 3 2 4 5" xfId="19244"/>
    <cellStyle name="Normal 5 3 2 4 5 2" xfId="19245"/>
    <cellStyle name="Normal 5 3 2 4 5 2 2" xfId="49384"/>
    <cellStyle name="Normal 5 3 2 4 5 3" xfId="49383"/>
    <cellStyle name="Normal 5 3 2 4 6" xfId="19246"/>
    <cellStyle name="Normal 5 3 2 4 6 2" xfId="49385"/>
    <cellStyle name="Normal 5 3 2 4 7" xfId="49370"/>
    <cellStyle name="Normal 5 3 2 5" xfId="19247"/>
    <cellStyle name="Normal 5 3 2 5 2" xfId="19248"/>
    <cellStyle name="Normal 5 3 2 5 2 2" xfId="19249"/>
    <cellStyle name="Normal 5 3 2 5 2 2 2" xfId="19250"/>
    <cellStyle name="Normal 5 3 2 5 2 2 2 2" xfId="49389"/>
    <cellStyle name="Normal 5 3 2 5 2 2 3" xfId="49388"/>
    <cellStyle name="Normal 5 3 2 5 2 3" xfId="19251"/>
    <cellStyle name="Normal 5 3 2 5 2 3 2" xfId="49390"/>
    <cellStyle name="Normal 5 3 2 5 2 4" xfId="49387"/>
    <cellStyle name="Normal 5 3 2 5 3" xfId="19252"/>
    <cellStyle name="Normal 5 3 2 5 3 2" xfId="19253"/>
    <cellStyle name="Normal 5 3 2 5 3 2 2" xfId="19254"/>
    <cellStyle name="Normal 5 3 2 5 3 2 2 2" xfId="49393"/>
    <cellStyle name="Normal 5 3 2 5 3 2 3" xfId="49392"/>
    <cellStyle name="Normal 5 3 2 5 3 3" xfId="19255"/>
    <cellStyle name="Normal 5 3 2 5 3 3 2" xfId="49394"/>
    <cellStyle name="Normal 5 3 2 5 3 4" xfId="49391"/>
    <cellStyle name="Normal 5 3 2 5 4" xfId="19256"/>
    <cellStyle name="Normal 5 3 2 5 4 2" xfId="19257"/>
    <cellStyle name="Normal 5 3 2 5 4 2 2" xfId="19258"/>
    <cellStyle name="Normal 5 3 2 5 4 2 2 2" xfId="49397"/>
    <cellStyle name="Normal 5 3 2 5 4 2 3" xfId="49396"/>
    <cellStyle name="Normal 5 3 2 5 4 3" xfId="19259"/>
    <cellStyle name="Normal 5 3 2 5 4 3 2" xfId="49398"/>
    <cellStyle name="Normal 5 3 2 5 4 4" xfId="49395"/>
    <cellStyle name="Normal 5 3 2 5 5" xfId="19260"/>
    <cellStyle name="Normal 5 3 2 5 5 2" xfId="19261"/>
    <cellStyle name="Normal 5 3 2 5 5 2 2" xfId="49400"/>
    <cellStyle name="Normal 5 3 2 5 5 3" xfId="49399"/>
    <cellStyle name="Normal 5 3 2 5 6" xfId="19262"/>
    <cellStyle name="Normal 5 3 2 5 6 2" xfId="49401"/>
    <cellStyle name="Normal 5 3 2 5 7" xfId="49386"/>
    <cellStyle name="Normal 5 3 2 6" xfId="19263"/>
    <cellStyle name="Normal 5 3 2 6 2" xfId="19264"/>
    <cellStyle name="Normal 5 3 2 6 2 2" xfId="19265"/>
    <cellStyle name="Normal 5 3 2 6 2 2 2" xfId="19266"/>
    <cellStyle name="Normal 5 3 2 6 2 2 2 2" xfId="49405"/>
    <cellStyle name="Normal 5 3 2 6 2 2 3" xfId="49404"/>
    <cellStyle name="Normal 5 3 2 6 2 3" xfId="19267"/>
    <cellStyle name="Normal 5 3 2 6 2 3 2" xfId="49406"/>
    <cellStyle name="Normal 5 3 2 6 2 4" xfId="49403"/>
    <cellStyle name="Normal 5 3 2 6 3" xfId="19268"/>
    <cellStyle name="Normal 5 3 2 6 3 2" xfId="19269"/>
    <cellStyle name="Normal 5 3 2 6 3 2 2" xfId="19270"/>
    <cellStyle name="Normal 5 3 2 6 3 2 2 2" xfId="49409"/>
    <cellStyle name="Normal 5 3 2 6 3 2 3" xfId="49408"/>
    <cellStyle name="Normal 5 3 2 6 3 3" xfId="19271"/>
    <cellStyle name="Normal 5 3 2 6 3 3 2" xfId="49410"/>
    <cellStyle name="Normal 5 3 2 6 3 4" xfId="49407"/>
    <cellStyle name="Normal 5 3 2 6 4" xfId="19272"/>
    <cellStyle name="Normal 5 3 2 6 4 2" xfId="19273"/>
    <cellStyle name="Normal 5 3 2 6 4 2 2" xfId="49412"/>
    <cellStyle name="Normal 5 3 2 6 4 3" xfId="49411"/>
    <cellStyle name="Normal 5 3 2 6 5" xfId="19274"/>
    <cellStyle name="Normal 5 3 2 6 5 2" xfId="49413"/>
    <cellStyle name="Normal 5 3 2 6 6" xfId="49402"/>
    <cellStyle name="Normal 5 3 2 7" xfId="19275"/>
    <cellStyle name="Normal 5 3 2 7 2" xfId="19276"/>
    <cellStyle name="Normal 5 3 2 7 2 2" xfId="19277"/>
    <cellStyle name="Normal 5 3 2 7 2 2 2" xfId="49416"/>
    <cellStyle name="Normal 5 3 2 7 2 3" xfId="49415"/>
    <cellStyle name="Normal 5 3 2 7 3" xfId="19278"/>
    <cellStyle name="Normal 5 3 2 7 3 2" xfId="49417"/>
    <cellStyle name="Normal 5 3 2 7 4" xfId="49414"/>
    <cellStyle name="Normal 5 3 2 8" xfId="19279"/>
    <cellStyle name="Normal 5 3 2 8 2" xfId="19280"/>
    <cellStyle name="Normal 5 3 2 8 2 2" xfId="19281"/>
    <cellStyle name="Normal 5 3 2 8 2 2 2" xfId="49420"/>
    <cellStyle name="Normal 5 3 2 8 2 3" xfId="49419"/>
    <cellStyle name="Normal 5 3 2 8 3" xfId="19282"/>
    <cellStyle name="Normal 5 3 2 8 3 2" xfId="49421"/>
    <cellStyle name="Normal 5 3 2 8 4" xfId="49418"/>
    <cellStyle name="Normal 5 3 2 9" xfId="19283"/>
    <cellStyle name="Normal 5 3 2 9 2" xfId="19284"/>
    <cellStyle name="Normal 5 3 2 9 2 2" xfId="19285"/>
    <cellStyle name="Normal 5 3 2 9 2 2 2" xfId="49424"/>
    <cellStyle name="Normal 5 3 2 9 2 3" xfId="49423"/>
    <cellStyle name="Normal 5 3 2 9 3" xfId="19286"/>
    <cellStyle name="Normal 5 3 2 9 3 2" xfId="49425"/>
    <cellStyle name="Normal 5 3 2 9 4" xfId="49422"/>
    <cellStyle name="Normal 5 3 3" xfId="19287"/>
    <cellStyle name="Normal 5 3 3 10" xfId="19288"/>
    <cellStyle name="Normal 5 3 3 10 2" xfId="19289"/>
    <cellStyle name="Normal 5 3 3 10 2 2" xfId="19290"/>
    <cellStyle name="Normal 5 3 3 10 2 2 2" xfId="49429"/>
    <cellStyle name="Normal 5 3 3 10 2 3" xfId="49428"/>
    <cellStyle name="Normal 5 3 3 10 3" xfId="19291"/>
    <cellStyle name="Normal 5 3 3 10 3 2" xfId="49430"/>
    <cellStyle name="Normal 5 3 3 10 4" xfId="49427"/>
    <cellStyle name="Normal 5 3 3 11" xfId="19292"/>
    <cellStyle name="Normal 5 3 3 11 2" xfId="19293"/>
    <cellStyle name="Normal 5 3 3 11 2 2" xfId="49432"/>
    <cellStyle name="Normal 5 3 3 11 3" xfId="49431"/>
    <cellStyle name="Normal 5 3 3 12" xfId="19294"/>
    <cellStyle name="Normal 5 3 3 12 2" xfId="49433"/>
    <cellStyle name="Normal 5 3 3 13" xfId="19295"/>
    <cellStyle name="Normal 5 3 3 13 2" xfId="49434"/>
    <cellStyle name="Normal 5 3 3 14" xfId="49426"/>
    <cellStyle name="Normal 5 3 3 2" xfId="19296"/>
    <cellStyle name="Normal 5 3 3 2 10" xfId="19297"/>
    <cellStyle name="Normal 5 3 3 2 10 2" xfId="19298"/>
    <cellStyle name="Normal 5 3 3 2 10 2 2" xfId="49437"/>
    <cellStyle name="Normal 5 3 3 2 10 3" xfId="49436"/>
    <cellStyle name="Normal 5 3 3 2 11" xfId="19299"/>
    <cellStyle name="Normal 5 3 3 2 11 2" xfId="49438"/>
    <cellStyle name="Normal 5 3 3 2 12" xfId="49435"/>
    <cellStyle name="Normal 5 3 3 2 2" xfId="19300"/>
    <cellStyle name="Normal 5 3 3 2 2 2" xfId="19301"/>
    <cellStyle name="Normal 5 3 3 2 2 2 2" xfId="19302"/>
    <cellStyle name="Normal 5 3 3 2 2 2 2 2" xfId="19303"/>
    <cellStyle name="Normal 5 3 3 2 2 2 2 2 2" xfId="49442"/>
    <cellStyle name="Normal 5 3 3 2 2 2 2 3" xfId="49441"/>
    <cellStyle name="Normal 5 3 3 2 2 2 3" xfId="19304"/>
    <cellStyle name="Normal 5 3 3 2 2 2 3 2" xfId="49443"/>
    <cellStyle name="Normal 5 3 3 2 2 2 4" xfId="49440"/>
    <cellStyle name="Normal 5 3 3 2 2 3" xfId="19305"/>
    <cellStyle name="Normal 5 3 3 2 2 3 2" xfId="19306"/>
    <cellStyle name="Normal 5 3 3 2 2 3 2 2" xfId="19307"/>
    <cellStyle name="Normal 5 3 3 2 2 3 2 2 2" xfId="49446"/>
    <cellStyle name="Normal 5 3 3 2 2 3 2 3" xfId="49445"/>
    <cellStyle name="Normal 5 3 3 2 2 3 3" xfId="19308"/>
    <cellStyle name="Normal 5 3 3 2 2 3 3 2" xfId="49447"/>
    <cellStyle name="Normal 5 3 3 2 2 3 4" xfId="49444"/>
    <cellStyle name="Normal 5 3 3 2 2 4" xfId="19309"/>
    <cellStyle name="Normal 5 3 3 2 2 4 2" xfId="19310"/>
    <cellStyle name="Normal 5 3 3 2 2 4 2 2" xfId="19311"/>
    <cellStyle name="Normal 5 3 3 2 2 4 2 2 2" xfId="49450"/>
    <cellStyle name="Normal 5 3 3 2 2 4 2 3" xfId="49449"/>
    <cellStyle name="Normal 5 3 3 2 2 4 3" xfId="19312"/>
    <cellStyle name="Normal 5 3 3 2 2 4 3 2" xfId="49451"/>
    <cellStyle name="Normal 5 3 3 2 2 4 4" xfId="49448"/>
    <cellStyle name="Normal 5 3 3 2 2 5" xfId="19313"/>
    <cellStyle name="Normal 5 3 3 2 2 5 2" xfId="19314"/>
    <cellStyle name="Normal 5 3 3 2 2 5 2 2" xfId="49453"/>
    <cellStyle name="Normal 5 3 3 2 2 5 3" xfId="49452"/>
    <cellStyle name="Normal 5 3 3 2 2 6" xfId="19315"/>
    <cellStyle name="Normal 5 3 3 2 2 6 2" xfId="49454"/>
    <cellStyle name="Normal 5 3 3 2 2 7" xfId="49439"/>
    <cellStyle name="Normal 5 3 3 2 3" xfId="19316"/>
    <cellStyle name="Normal 5 3 3 2 3 2" xfId="19317"/>
    <cellStyle name="Normal 5 3 3 2 3 2 2" xfId="19318"/>
    <cellStyle name="Normal 5 3 3 2 3 2 2 2" xfId="19319"/>
    <cellStyle name="Normal 5 3 3 2 3 2 2 2 2" xfId="49458"/>
    <cellStyle name="Normal 5 3 3 2 3 2 2 3" xfId="49457"/>
    <cellStyle name="Normal 5 3 3 2 3 2 3" xfId="19320"/>
    <cellStyle name="Normal 5 3 3 2 3 2 3 2" xfId="49459"/>
    <cellStyle name="Normal 5 3 3 2 3 2 4" xfId="49456"/>
    <cellStyle name="Normal 5 3 3 2 3 3" xfId="19321"/>
    <cellStyle name="Normal 5 3 3 2 3 3 2" xfId="19322"/>
    <cellStyle name="Normal 5 3 3 2 3 3 2 2" xfId="19323"/>
    <cellStyle name="Normal 5 3 3 2 3 3 2 2 2" xfId="49462"/>
    <cellStyle name="Normal 5 3 3 2 3 3 2 3" xfId="49461"/>
    <cellStyle name="Normal 5 3 3 2 3 3 3" xfId="19324"/>
    <cellStyle name="Normal 5 3 3 2 3 3 3 2" xfId="49463"/>
    <cellStyle name="Normal 5 3 3 2 3 3 4" xfId="49460"/>
    <cellStyle name="Normal 5 3 3 2 3 4" xfId="19325"/>
    <cellStyle name="Normal 5 3 3 2 3 4 2" xfId="19326"/>
    <cellStyle name="Normal 5 3 3 2 3 4 2 2" xfId="19327"/>
    <cellStyle name="Normal 5 3 3 2 3 4 2 2 2" xfId="49466"/>
    <cellStyle name="Normal 5 3 3 2 3 4 2 3" xfId="49465"/>
    <cellStyle name="Normal 5 3 3 2 3 4 3" xfId="19328"/>
    <cellStyle name="Normal 5 3 3 2 3 4 3 2" xfId="49467"/>
    <cellStyle name="Normal 5 3 3 2 3 4 4" xfId="49464"/>
    <cellStyle name="Normal 5 3 3 2 3 5" xfId="19329"/>
    <cellStyle name="Normal 5 3 3 2 3 5 2" xfId="19330"/>
    <cellStyle name="Normal 5 3 3 2 3 5 2 2" xfId="49469"/>
    <cellStyle name="Normal 5 3 3 2 3 5 3" xfId="49468"/>
    <cellStyle name="Normal 5 3 3 2 3 6" xfId="19331"/>
    <cellStyle name="Normal 5 3 3 2 3 6 2" xfId="49470"/>
    <cellStyle name="Normal 5 3 3 2 3 7" xfId="49455"/>
    <cellStyle name="Normal 5 3 3 2 4" xfId="19332"/>
    <cellStyle name="Normal 5 3 3 2 4 2" xfId="19333"/>
    <cellStyle name="Normal 5 3 3 2 4 2 2" xfId="19334"/>
    <cellStyle name="Normal 5 3 3 2 4 2 2 2" xfId="19335"/>
    <cellStyle name="Normal 5 3 3 2 4 2 2 2 2" xfId="49474"/>
    <cellStyle name="Normal 5 3 3 2 4 2 2 3" xfId="49473"/>
    <cellStyle name="Normal 5 3 3 2 4 2 3" xfId="19336"/>
    <cellStyle name="Normal 5 3 3 2 4 2 3 2" xfId="49475"/>
    <cellStyle name="Normal 5 3 3 2 4 2 4" xfId="49472"/>
    <cellStyle name="Normal 5 3 3 2 4 3" xfId="19337"/>
    <cellStyle name="Normal 5 3 3 2 4 3 2" xfId="19338"/>
    <cellStyle name="Normal 5 3 3 2 4 3 2 2" xfId="19339"/>
    <cellStyle name="Normal 5 3 3 2 4 3 2 2 2" xfId="49478"/>
    <cellStyle name="Normal 5 3 3 2 4 3 2 3" xfId="49477"/>
    <cellStyle name="Normal 5 3 3 2 4 3 3" xfId="19340"/>
    <cellStyle name="Normal 5 3 3 2 4 3 3 2" xfId="49479"/>
    <cellStyle name="Normal 5 3 3 2 4 3 4" xfId="49476"/>
    <cellStyle name="Normal 5 3 3 2 4 4" xfId="19341"/>
    <cellStyle name="Normal 5 3 3 2 4 4 2" xfId="19342"/>
    <cellStyle name="Normal 5 3 3 2 4 4 2 2" xfId="49481"/>
    <cellStyle name="Normal 5 3 3 2 4 4 3" xfId="49480"/>
    <cellStyle name="Normal 5 3 3 2 4 5" xfId="19343"/>
    <cellStyle name="Normal 5 3 3 2 4 5 2" xfId="49482"/>
    <cellStyle name="Normal 5 3 3 2 4 6" xfId="49471"/>
    <cellStyle name="Normal 5 3 3 2 5" xfId="19344"/>
    <cellStyle name="Normal 5 3 3 2 5 2" xfId="19345"/>
    <cellStyle name="Normal 5 3 3 2 5 2 2" xfId="19346"/>
    <cellStyle name="Normal 5 3 3 2 5 2 2 2" xfId="49485"/>
    <cellStyle name="Normal 5 3 3 2 5 2 3" xfId="49484"/>
    <cellStyle name="Normal 5 3 3 2 5 3" xfId="19347"/>
    <cellStyle name="Normal 5 3 3 2 5 3 2" xfId="49486"/>
    <cellStyle name="Normal 5 3 3 2 5 4" xfId="49483"/>
    <cellStyle name="Normal 5 3 3 2 6" xfId="19348"/>
    <cellStyle name="Normal 5 3 3 2 6 2" xfId="19349"/>
    <cellStyle name="Normal 5 3 3 2 6 2 2" xfId="19350"/>
    <cellStyle name="Normal 5 3 3 2 6 2 2 2" xfId="49489"/>
    <cellStyle name="Normal 5 3 3 2 6 2 3" xfId="49488"/>
    <cellStyle name="Normal 5 3 3 2 6 3" xfId="19351"/>
    <cellStyle name="Normal 5 3 3 2 6 3 2" xfId="49490"/>
    <cellStyle name="Normal 5 3 3 2 6 4" xfId="49487"/>
    <cellStyle name="Normal 5 3 3 2 7" xfId="19352"/>
    <cellStyle name="Normal 5 3 3 2 7 2" xfId="19353"/>
    <cellStyle name="Normal 5 3 3 2 7 2 2" xfId="19354"/>
    <cellStyle name="Normal 5 3 3 2 7 2 2 2" xfId="49493"/>
    <cellStyle name="Normal 5 3 3 2 7 2 3" xfId="49492"/>
    <cellStyle name="Normal 5 3 3 2 7 3" xfId="19355"/>
    <cellStyle name="Normal 5 3 3 2 7 3 2" xfId="49494"/>
    <cellStyle name="Normal 5 3 3 2 7 4" xfId="49491"/>
    <cellStyle name="Normal 5 3 3 2 8" xfId="19356"/>
    <cellStyle name="Normal 5 3 3 2 8 2" xfId="19357"/>
    <cellStyle name="Normal 5 3 3 2 8 2 2" xfId="19358"/>
    <cellStyle name="Normal 5 3 3 2 8 2 2 2" xfId="49497"/>
    <cellStyle name="Normal 5 3 3 2 8 2 3" xfId="49496"/>
    <cellStyle name="Normal 5 3 3 2 8 3" xfId="19359"/>
    <cellStyle name="Normal 5 3 3 2 8 3 2" xfId="49498"/>
    <cellStyle name="Normal 5 3 3 2 8 4" xfId="49495"/>
    <cellStyle name="Normal 5 3 3 2 9" xfId="19360"/>
    <cellStyle name="Normal 5 3 3 2 9 2" xfId="19361"/>
    <cellStyle name="Normal 5 3 3 2 9 2 2" xfId="19362"/>
    <cellStyle name="Normal 5 3 3 2 9 2 2 2" xfId="49501"/>
    <cellStyle name="Normal 5 3 3 2 9 2 3" xfId="49500"/>
    <cellStyle name="Normal 5 3 3 2 9 3" xfId="19363"/>
    <cellStyle name="Normal 5 3 3 2 9 3 2" xfId="49502"/>
    <cellStyle name="Normal 5 3 3 2 9 4" xfId="49499"/>
    <cellStyle name="Normal 5 3 3 3" xfId="19364"/>
    <cellStyle name="Normal 5 3 3 3 2" xfId="19365"/>
    <cellStyle name="Normal 5 3 3 3 2 2" xfId="19366"/>
    <cellStyle name="Normal 5 3 3 3 2 2 2" xfId="19367"/>
    <cellStyle name="Normal 5 3 3 3 2 2 2 2" xfId="49506"/>
    <cellStyle name="Normal 5 3 3 3 2 2 3" xfId="49505"/>
    <cellStyle name="Normal 5 3 3 3 2 3" xfId="19368"/>
    <cellStyle name="Normal 5 3 3 3 2 3 2" xfId="49507"/>
    <cellStyle name="Normal 5 3 3 3 2 4" xfId="49504"/>
    <cellStyle name="Normal 5 3 3 3 3" xfId="19369"/>
    <cellStyle name="Normal 5 3 3 3 3 2" xfId="19370"/>
    <cellStyle name="Normal 5 3 3 3 3 2 2" xfId="19371"/>
    <cellStyle name="Normal 5 3 3 3 3 2 2 2" xfId="49510"/>
    <cellStyle name="Normal 5 3 3 3 3 2 3" xfId="49509"/>
    <cellStyle name="Normal 5 3 3 3 3 3" xfId="19372"/>
    <cellStyle name="Normal 5 3 3 3 3 3 2" xfId="49511"/>
    <cellStyle name="Normal 5 3 3 3 3 4" xfId="49508"/>
    <cellStyle name="Normal 5 3 3 3 4" xfId="19373"/>
    <cellStyle name="Normal 5 3 3 3 4 2" xfId="19374"/>
    <cellStyle name="Normal 5 3 3 3 4 2 2" xfId="19375"/>
    <cellStyle name="Normal 5 3 3 3 4 2 2 2" xfId="49514"/>
    <cellStyle name="Normal 5 3 3 3 4 2 3" xfId="49513"/>
    <cellStyle name="Normal 5 3 3 3 4 3" xfId="19376"/>
    <cellStyle name="Normal 5 3 3 3 4 3 2" xfId="49515"/>
    <cellStyle name="Normal 5 3 3 3 4 4" xfId="49512"/>
    <cellStyle name="Normal 5 3 3 3 5" xfId="19377"/>
    <cellStyle name="Normal 5 3 3 3 5 2" xfId="19378"/>
    <cellStyle name="Normal 5 3 3 3 5 2 2" xfId="49517"/>
    <cellStyle name="Normal 5 3 3 3 5 3" xfId="49516"/>
    <cellStyle name="Normal 5 3 3 3 6" xfId="19379"/>
    <cellStyle name="Normal 5 3 3 3 6 2" xfId="49518"/>
    <cellStyle name="Normal 5 3 3 3 7" xfId="49503"/>
    <cellStyle name="Normal 5 3 3 4" xfId="19380"/>
    <cellStyle name="Normal 5 3 3 4 2" xfId="19381"/>
    <cellStyle name="Normal 5 3 3 4 2 2" xfId="19382"/>
    <cellStyle name="Normal 5 3 3 4 2 2 2" xfId="19383"/>
    <cellStyle name="Normal 5 3 3 4 2 2 2 2" xfId="49522"/>
    <cellStyle name="Normal 5 3 3 4 2 2 3" xfId="49521"/>
    <cellStyle name="Normal 5 3 3 4 2 3" xfId="19384"/>
    <cellStyle name="Normal 5 3 3 4 2 3 2" xfId="49523"/>
    <cellStyle name="Normal 5 3 3 4 2 4" xfId="49520"/>
    <cellStyle name="Normal 5 3 3 4 3" xfId="19385"/>
    <cellStyle name="Normal 5 3 3 4 3 2" xfId="19386"/>
    <cellStyle name="Normal 5 3 3 4 3 2 2" xfId="19387"/>
    <cellStyle name="Normal 5 3 3 4 3 2 2 2" xfId="49526"/>
    <cellStyle name="Normal 5 3 3 4 3 2 3" xfId="49525"/>
    <cellStyle name="Normal 5 3 3 4 3 3" xfId="19388"/>
    <cellStyle name="Normal 5 3 3 4 3 3 2" xfId="49527"/>
    <cellStyle name="Normal 5 3 3 4 3 4" xfId="49524"/>
    <cellStyle name="Normal 5 3 3 4 4" xfId="19389"/>
    <cellStyle name="Normal 5 3 3 4 4 2" xfId="19390"/>
    <cellStyle name="Normal 5 3 3 4 4 2 2" xfId="19391"/>
    <cellStyle name="Normal 5 3 3 4 4 2 2 2" xfId="49530"/>
    <cellStyle name="Normal 5 3 3 4 4 2 3" xfId="49529"/>
    <cellStyle name="Normal 5 3 3 4 4 3" xfId="19392"/>
    <cellStyle name="Normal 5 3 3 4 4 3 2" xfId="49531"/>
    <cellStyle name="Normal 5 3 3 4 4 4" xfId="49528"/>
    <cellStyle name="Normal 5 3 3 4 5" xfId="19393"/>
    <cellStyle name="Normal 5 3 3 4 5 2" xfId="19394"/>
    <cellStyle name="Normal 5 3 3 4 5 2 2" xfId="49533"/>
    <cellStyle name="Normal 5 3 3 4 5 3" xfId="49532"/>
    <cellStyle name="Normal 5 3 3 4 6" xfId="19395"/>
    <cellStyle name="Normal 5 3 3 4 6 2" xfId="49534"/>
    <cellStyle name="Normal 5 3 3 4 7" xfId="49519"/>
    <cellStyle name="Normal 5 3 3 5" xfId="19396"/>
    <cellStyle name="Normal 5 3 3 5 2" xfId="19397"/>
    <cellStyle name="Normal 5 3 3 5 2 2" xfId="19398"/>
    <cellStyle name="Normal 5 3 3 5 2 2 2" xfId="19399"/>
    <cellStyle name="Normal 5 3 3 5 2 2 2 2" xfId="49538"/>
    <cellStyle name="Normal 5 3 3 5 2 2 3" xfId="49537"/>
    <cellStyle name="Normal 5 3 3 5 2 3" xfId="19400"/>
    <cellStyle name="Normal 5 3 3 5 2 3 2" xfId="49539"/>
    <cellStyle name="Normal 5 3 3 5 2 4" xfId="49536"/>
    <cellStyle name="Normal 5 3 3 5 3" xfId="19401"/>
    <cellStyle name="Normal 5 3 3 5 3 2" xfId="19402"/>
    <cellStyle name="Normal 5 3 3 5 3 2 2" xfId="19403"/>
    <cellStyle name="Normal 5 3 3 5 3 2 2 2" xfId="49542"/>
    <cellStyle name="Normal 5 3 3 5 3 2 3" xfId="49541"/>
    <cellStyle name="Normal 5 3 3 5 3 3" xfId="19404"/>
    <cellStyle name="Normal 5 3 3 5 3 3 2" xfId="49543"/>
    <cellStyle name="Normal 5 3 3 5 3 4" xfId="49540"/>
    <cellStyle name="Normal 5 3 3 5 4" xfId="19405"/>
    <cellStyle name="Normal 5 3 3 5 4 2" xfId="19406"/>
    <cellStyle name="Normal 5 3 3 5 4 2 2" xfId="49545"/>
    <cellStyle name="Normal 5 3 3 5 4 3" xfId="49544"/>
    <cellStyle name="Normal 5 3 3 5 5" xfId="19407"/>
    <cellStyle name="Normal 5 3 3 5 5 2" xfId="49546"/>
    <cellStyle name="Normal 5 3 3 5 6" xfId="49535"/>
    <cellStyle name="Normal 5 3 3 6" xfId="19408"/>
    <cellStyle name="Normal 5 3 3 6 2" xfId="19409"/>
    <cellStyle name="Normal 5 3 3 6 2 2" xfId="19410"/>
    <cellStyle name="Normal 5 3 3 6 2 2 2" xfId="49549"/>
    <cellStyle name="Normal 5 3 3 6 2 3" xfId="49548"/>
    <cellStyle name="Normal 5 3 3 6 3" xfId="19411"/>
    <cellStyle name="Normal 5 3 3 6 3 2" xfId="49550"/>
    <cellStyle name="Normal 5 3 3 6 4" xfId="49547"/>
    <cellStyle name="Normal 5 3 3 7" xfId="19412"/>
    <cellStyle name="Normal 5 3 3 7 2" xfId="19413"/>
    <cellStyle name="Normal 5 3 3 7 2 2" xfId="19414"/>
    <cellStyle name="Normal 5 3 3 7 2 2 2" xfId="49553"/>
    <cellStyle name="Normal 5 3 3 7 2 3" xfId="49552"/>
    <cellStyle name="Normal 5 3 3 7 3" xfId="19415"/>
    <cellStyle name="Normal 5 3 3 7 3 2" xfId="49554"/>
    <cellStyle name="Normal 5 3 3 7 4" xfId="49551"/>
    <cellStyle name="Normal 5 3 3 8" xfId="19416"/>
    <cellStyle name="Normal 5 3 3 8 2" xfId="19417"/>
    <cellStyle name="Normal 5 3 3 8 2 2" xfId="19418"/>
    <cellStyle name="Normal 5 3 3 8 2 2 2" xfId="49557"/>
    <cellStyle name="Normal 5 3 3 8 2 3" xfId="49556"/>
    <cellStyle name="Normal 5 3 3 8 3" xfId="19419"/>
    <cellStyle name="Normal 5 3 3 8 3 2" xfId="49558"/>
    <cellStyle name="Normal 5 3 3 8 4" xfId="49555"/>
    <cellStyle name="Normal 5 3 3 9" xfId="19420"/>
    <cellStyle name="Normal 5 3 3 9 2" xfId="19421"/>
    <cellStyle name="Normal 5 3 3 9 2 2" xfId="19422"/>
    <cellStyle name="Normal 5 3 3 9 2 2 2" xfId="49561"/>
    <cellStyle name="Normal 5 3 3 9 2 3" xfId="49560"/>
    <cellStyle name="Normal 5 3 3 9 3" xfId="19423"/>
    <cellStyle name="Normal 5 3 3 9 3 2" xfId="49562"/>
    <cellStyle name="Normal 5 3 3 9 4" xfId="49559"/>
    <cellStyle name="Normal 5 3 4" xfId="19424"/>
    <cellStyle name="Normal 5 3 4 10" xfId="19425"/>
    <cellStyle name="Normal 5 3 4 10 2" xfId="19426"/>
    <cellStyle name="Normal 5 3 4 10 2 2" xfId="49565"/>
    <cellStyle name="Normal 5 3 4 10 3" xfId="49564"/>
    <cellStyle name="Normal 5 3 4 11" xfId="19427"/>
    <cellStyle name="Normal 5 3 4 11 2" xfId="49566"/>
    <cellStyle name="Normal 5 3 4 12" xfId="49563"/>
    <cellStyle name="Normal 5 3 4 2" xfId="19428"/>
    <cellStyle name="Normal 5 3 4 2 2" xfId="19429"/>
    <cellStyle name="Normal 5 3 4 2 2 2" xfId="19430"/>
    <cellStyle name="Normal 5 3 4 2 2 2 2" xfId="19431"/>
    <cellStyle name="Normal 5 3 4 2 2 2 2 2" xfId="49570"/>
    <cellStyle name="Normal 5 3 4 2 2 2 3" xfId="49569"/>
    <cellStyle name="Normal 5 3 4 2 2 3" xfId="19432"/>
    <cellStyle name="Normal 5 3 4 2 2 3 2" xfId="49571"/>
    <cellStyle name="Normal 5 3 4 2 2 4" xfId="49568"/>
    <cellStyle name="Normal 5 3 4 2 3" xfId="19433"/>
    <cellStyle name="Normal 5 3 4 2 3 2" xfId="19434"/>
    <cellStyle name="Normal 5 3 4 2 3 2 2" xfId="19435"/>
    <cellStyle name="Normal 5 3 4 2 3 2 2 2" xfId="49574"/>
    <cellStyle name="Normal 5 3 4 2 3 2 3" xfId="49573"/>
    <cellStyle name="Normal 5 3 4 2 3 3" xfId="19436"/>
    <cellStyle name="Normal 5 3 4 2 3 3 2" xfId="49575"/>
    <cellStyle name="Normal 5 3 4 2 3 4" xfId="49572"/>
    <cellStyle name="Normal 5 3 4 2 4" xfId="19437"/>
    <cellStyle name="Normal 5 3 4 2 4 2" xfId="19438"/>
    <cellStyle name="Normal 5 3 4 2 4 2 2" xfId="19439"/>
    <cellStyle name="Normal 5 3 4 2 4 2 2 2" xfId="49578"/>
    <cellStyle name="Normal 5 3 4 2 4 2 3" xfId="49577"/>
    <cellStyle name="Normal 5 3 4 2 4 3" xfId="19440"/>
    <cellStyle name="Normal 5 3 4 2 4 3 2" xfId="49579"/>
    <cellStyle name="Normal 5 3 4 2 4 4" xfId="49576"/>
    <cellStyle name="Normal 5 3 4 2 5" xfId="19441"/>
    <cellStyle name="Normal 5 3 4 2 5 2" xfId="19442"/>
    <cellStyle name="Normal 5 3 4 2 5 2 2" xfId="49581"/>
    <cellStyle name="Normal 5 3 4 2 5 3" xfId="49580"/>
    <cellStyle name="Normal 5 3 4 2 6" xfId="19443"/>
    <cellStyle name="Normal 5 3 4 2 6 2" xfId="49582"/>
    <cellStyle name="Normal 5 3 4 2 7" xfId="49567"/>
    <cellStyle name="Normal 5 3 4 3" xfId="19444"/>
    <cellStyle name="Normal 5 3 4 3 2" xfId="19445"/>
    <cellStyle name="Normal 5 3 4 3 2 2" xfId="19446"/>
    <cellStyle name="Normal 5 3 4 3 2 2 2" xfId="19447"/>
    <cellStyle name="Normal 5 3 4 3 2 2 2 2" xfId="49586"/>
    <cellStyle name="Normal 5 3 4 3 2 2 3" xfId="49585"/>
    <cellStyle name="Normal 5 3 4 3 2 3" xfId="19448"/>
    <cellStyle name="Normal 5 3 4 3 2 3 2" xfId="49587"/>
    <cellStyle name="Normal 5 3 4 3 2 4" xfId="49584"/>
    <cellStyle name="Normal 5 3 4 3 3" xfId="19449"/>
    <cellStyle name="Normal 5 3 4 3 3 2" xfId="19450"/>
    <cellStyle name="Normal 5 3 4 3 3 2 2" xfId="19451"/>
    <cellStyle name="Normal 5 3 4 3 3 2 2 2" xfId="49590"/>
    <cellStyle name="Normal 5 3 4 3 3 2 3" xfId="49589"/>
    <cellStyle name="Normal 5 3 4 3 3 3" xfId="19452"/>
    <cellStyle name="Normal 5 3 4 3 3 3 2" xfId="49591"/>
    <cellStyle name="Normal 5 3 4 3 3 4" xfId="49588"/>
    <cellStyle name="Normal 5 3 4 3 4" xfId="19453"/>
    <cellStyle name="Normal 5 3 4 3 4 2" xfId="19454"/>
    <cellStyle name="Normal 5 3 4 3 4 2 2" xfId="19455"/>
    <cellStyle name="Normal 5 3 4 3 4 2 2 2" xfId="49594"/>
    <cellStyle name="Normal 5 3 4 3 4 2 3" xfId="49593"/>
    <cellStyle name="Normal 5 3 4 3 4 3" xfId="19456"/>
    <cellStyle name="Normal 5 3 4 3 4 3 2" xfId="49595"/>
    <cellStyle name="Normal 5 3 4 3 4 4" xfId="49592"/>
    <cellStyle name="Normal 5 3 4 3 5" xfId="19457"/>
    <cellStyle name="Normal 5 3 4 3 5 2" xfId="19458"/>
    <cellStyle name="Normal 5 3 4 3 5 2 2" xfId="49597"/>
    <cellStyle name="Normal 5 3 4 3 5 3" xfId="49596"/>
    <cellStyle name="Normal 5 3 4 3 6" xfId="19459"/>
    <cellStyle name="Normal 5 3 4 3 6 2" xfId="49598"/>
    <cellStyle name="Normal 5 3 4 3 7" xfId="49583"/>
    <cellStyle name="Normal 5 3 4 4" xfId="19460"/>
    <cellStyle name="Normal 5 3 4 4 2" xfId="19461"/>
    <cellStyle name="Normal 5 3 4 4 2 2" xfId="19462"/>
    <cellStyle name="Normal 5 3 4 4 2 2 2" xfId="19463"/>
    <cellStyle name="Normal 5 3 4 4 2 2 2 2" xfId="49602"/>
    <cellStyle name="Normal 5 3 4 4 2 2 3" xfId="49601"/>
    <cellStyle name="Normal 5 3 4 4 2 3" xfId="19464"/>
    <cellStyle name="Normal 5 3 4 4 2 3 2" xfId="49603"/>
    <cellStyle name="Normal 5 3 4 4 2 4" xfId="49600"/>
    <cellStyle name="Normal 5 3 4 4 3" xfId="19465"/>
    <cellStyle name="Normal 5 3 4 4 3 2" xfId="19466"/>
    <cellStyle name="Normal 5 3 4 4 3 2 2" xfId="19467"/>
    <cellStyle name="Normal 5 3 4 4 3 2 2 2" xfId="49606"/>
    <cellStyle name="Normal 5 3 4 4 3 2 3" xfId="49605"/>
    <cellStyle name="Normal 5 3 4 4 3 3" xfId="19468"/>
    <cellStyle name="Normal 5 3 4 4 3 3 2" xfId="49607"/>
    <cellStyle name="Normal 5 3 4 4 3 4" xfId="49604"/>
    <cellStyle name="Normal 5 3 4 4 4" xfId="19469"/>
    <cellStyle name="Normal 5 3 4 4 4 2" xfId="19470"/>
    <cellStyle name="Normal 5 3 4 4 4 2 2" xfId="49609"/>
    <cellStyle name="Normal 5 3 4 4 4 3" xfId="49608"/>
    <cellStyle name="Normal 5 3 4 4 5" xfId="19471"/>
    <cellStyle name="Normal 5 3 4 4 5 2" xfId="49610"/>
    <cellStyle name="Normal 5 3 4 4 6" xfId="49599"/>
    <cellStyle name="Normal 5 3 4 5" xfId="19472"/>
    <cellStyle name="Normal 5 3 4 5 2" xfId="19473"/>
    <cellStyle name="Normal 5 3 4 5 2 2" xfId="19474"/>
    <cellStyle name="Normal 5 3 4 5 2 2 2" xfId="49613"/>
    <cellStyle name="Normal 5 3 4 5 2 3" xfId="49612"/>
    <cellStyle name="Normal 5 3 4 5 3" xfId="19475"/>
    <cellStyle name="Normal 5 3 4 5 3 2" xfId="49614"/>
    <cellStyle name="Normal 5 3 4 5 4" xfId="49611"/>
    <cellStyle name="Normal 5 3 4 6" xfId="19476"/>
    <cellStyle name="Normal 5 3 4 6 2" xfId="19477"/>
    <cellStyle name="Normal 5 3 4 6 2 2" xfId="19478"/>
    <cellStyle name="Normal 5 3 4 6 2 2 2" xfId="49617"/>
    <cellStyle name="Normal 5 3 4 6 2 3" xfId="49616"/>
    <cellStyle name="Normal 5 3 4 6 3" xfId="19479"/>
    <cellStyle name="Normal 5 3 4 6 3 2" xfId="49618"/>
    <cellStyle name="Normal 5 3 4 6 4" xfId="49615"/>
    <cellStyle name="Normal 5 3 4 7" xfId="19480"/>
    <cellStyle name="Normal 5 3 4 7 2" xfId="19481"/>
    <cellStyle name="Normal 5 3 4 7 2 2" xfId="19482"/>
    <cellStyle name="Normal 5 3 4 7 2 2 2" xfId="49621"/>
    <cellStyle name="Normal 5 3 4 7 2 3" xfId="49620"/>
    <cellStyle name="Normal 5 3 4 7 3" xfId="19483"/>
    <cellStyle name="Normal 5 3 4 7 3 2" xfId="49622"/>
    <cellStyle name="Normal 5 3 4 7 4" xfId="49619"/>
    <cellStyle name="Normal 5 3 4 8" xfId="19484"/>
    <cellStyle name="Normal 5 3 4 8 2" xfId="19485"/>
    <cellStyle name="Normal 5 3 4 8 2 2" xfId="19486"/>
    <cellStyle name="Normal 5 3 4 8 2 2 2" xfId="49625"/>
    <cellStyle name="Normal 5 3 4 8 2 3" xfId="49624"/>
    <cellStyle name="Normal 5 3 4 8 3" xfId="19487"/>
    <cellStyle name="Normal 5 3 4 8 3 2" xfId="49626"/>
    <cellStyle name="Normal 5 3 4 8 4" xfId="49623"/>
    <cellStyle name="Normal 5 3 4 9" xfId="19488"/>
    <cellStyle name="Normal 5 3 4 9 2" xfId="19489"/>
    <cellStyle name="Normal 5 3 4 9 2 2" xfId="19490"/>
    <cellStyle name="Normal 5 3 4 9 2 2 2" xfId="49629"/>
    <cellStyle name="Normal 5 3 4 9 2 3" xfId="49628"/>
    <cellStyle name="Normal 5 3 4 9 3" xfId="19491"/>
    <cellStyle name="Normal 5 3 4 9 3 2" xfId="49630"/>
    <cellStyle name="Normal 5 3 4 9 4" xfId="49627"/>
    <cellStyle name="Normal 5 3 5" xfId="19492"/>
    <cellStyle name="Normal 5 3 5 2" xfId="19493"/>
    <cellStyle name="Normal 5 3 5 2 2" xfId="19494"/>
    <cellStyle name="Normal 5 3 5 2 2 2" xfId="19495"/>
    <cellStyle name="Normal 5 3 5 2 2 2 2" xfId="49634"/>
    <cellStyle name="Normal 5 3 5 2 2 3" xfId="49633"/>
    <cellStyle name="Normal 5 3 5 2 3" xfId="19496"/>
    <cellStyle name="Normal 5 3 5 2 3 2" xfId="49635"/>
    <cellStyle name="Normal 5 3 5 2 4" xfId="49632"/>
    <cellStyle name="Normal 5 3 5 3" xfId="19497"/>
    <cellStyle name="Normal 5 3 5 3 2" xfId="19498"/>
    <cellStyle name="Normal 5 3 5 3 2 2" xfId="19499"/>
    <cellStyle name="Normal 5 3 5 3 2 2 2" xfId="49638"/>
    <cellStyle name="Normal 5 3 5 3 2 3" xfId="49637"/>
    <cellStyle name="Normal 5 3 5 3 3" xfId="19500"/>
    <cellStyle name="Normal 5 3 5 3 3 2" xfId="49639"/>
    <cellStyle name="Normal 5 3 5 3 4" xfId="49636"/>
    <cellStyle name="Normal 5 3 5 4" xfId="19501"/>
    <cellStyle name="Normal 5 3 5 4 2" xfId="19502"/>
    <cellStyle name="Normal 5 3 5 4 2 2" xfId="19503"/>
    <cellStyle name="Normal 5 3 5 4 2 2 2" xfId="49642"/>
    <cellStyle name="Normal 5 3 5 4 2 3" xfId="49641"/>
    <cellStyle name="Normal 5 3 5 4 3" xfId="19504"/>
    <cellStyle name="Normal 5 3 5 4 3 2" xfId="49643"/>
    <cellStyle name="Normal 5 3 5 4 4" xfId="49640"/>
    <cellStyle name="Normal 5 3 5 5" xfId="19505"/>
    <cellStyle name="Normal 5 3 5 5 2" xfId="19506"/>
    <cellStyle name="Normal 5 3 5 5 2 2" xfId="49645"/>
    <cellStyle name="Normal 5 3 5 5 3" xfId="49644"/>
    <cellStyle name="Normal 5 3 5 6" xfId="19507"/>
    <cellStyle name="Normal 5 3 5 6 2" xfId="49646"/>
    <cellStyle name="Normal 5 3 5 7" xfId="49631"/>
    <cellStyle name="Normal 5 3 6" xfId="19508"/>
    <cellStyle name="Normal 5 3 6 2" xfId="19509"/>
    <cellStyle name="Normal 5 3 6 2 2" xfId="19510"/>
    <cellStyle name="Normal 5 3 6 2 2 2" xfId="19511"/>
    <cellStyle name="Normal 5 3 6 2 2 2 2" xfId="49650"/>
    <cellStyle name="Normal 5 3 6 2 2 3" xfId="49649"/>
    <cellStyle name="Normal 5 3 6 2 3" xfId="19512"/>
    <cellStyle name="Normal 5 3 6 2 3 2" xfId="49651"/>
    <cellStyle name="Normal 5 3 6 2 4" xfId="49648"/>
    <cellStyle name="Normal 5 3 6 3" xfId="19513"/>
    <cellStyle name="Normal 5 3 6 3 2" xfId="19514"/>
    <cellStyle name="Normal 5 3 6 3 2 2" xfId="19515"/>
    <cellStyle name="Normal 5 3 6 3 2 2 2" xfId="49654"/>
    <cellStyle name="Normal 5 3 6 3 2 3" xfId="49653"/>
    <cellStyle name="Normal 5 3 6 3 3" xfId="19516"/>
    <cellStyle name="Normal 5 3 6 3 3 2" xfId="49655"/>
    <cellStyle name="Normal 5 3 6 3 4" xfId="49652"/>
    <cellStyle name="Normal 5 3 6 4" xfId="19517"/>
    <cellStyle name="Normal 5 3 6 4 2" xfId="19518"/>
    <cellStyle name="Normal 5 3 6 4 2 2" xfId="19519"/>
    <cellStyle name="Normal 5 3 6 4 2 2 2" xfId="49658"/>
    <cellStyle name="Normal 5 3 6 4 2 3" xfId="49657"/>
    <cellStyle name="Normal 5 3 6 4 3" xfId="19520"/>
    <cellStyle name="Normal 5 3 6 4 3 2" xfId="49659"/>
    <cellStyle name="Normal 5 3 6 4 4" xfId="49656"/>
    <cellStyle name="Normal 5 3 6 5" xfId="19521"/>
    <cellStyle name="Normal 5 3 6 5 2" xfId="19522"/>
    <cellStyle name="Normal 5 3 6 5 2 2" xfId="49661"/>
    <cellStyle name="Normal 5 3 6 5 3" xfId="49660"/>
    <cellStyle name="Normal 5 3 6 6" xfId="19523"/>
    <cellStyle name="Normal 5 3 6 6 2" xfId="49662"/>
    <cellStyle name="Normal 5 3 6 7" xfId="49647"/>
    <cellStyle name="Normal 5 3 7" xfId="19524"/>
    <cellStyle name="Normal 5 3 7 2" xfId="19525"/>
    <cellStyle name="Normal 5 3 7 2 2" xfId="19526"/>
    <cellStyle name="Normal 5 3 7 2 2 2" xfId="19527"/>
    <cellStyle name="Normal 5 3 7 2 2 2 2" xfId="49666"/>
    <cellStyle name="Normal 5 3 7 2 2 3" xfId="49665"/>
    <cellStyle name="Normal 5 3 7 2 3" xfId="19528"/>
    <cellStyle name="Normal 5 3 7 2 3 2" xfId="49667"/>
    <cellStyle name="Normal 5 3 7 2 4" xfId="49664"/>
    <cellStyle name="Normal 5 3 7 3" xfId="19529"/>
    <cellStyle name="Normal 5 3 7 3 2" xfId="19530"/>
    <cellStyle name="Normal 5 3 7 3 2 2" xfId="19531"/>
    <cellStyle name="Normal 5 3 7 3 2 2 2" xfId="49670"/>
    <cellStyle name="Normal 5 3 7 3 2 3" xfId="49669"/>
    <cellStyle name="Normal 5 3 7 3 3" xfId="19532"/>
    <cellStyle name="Normal 5 3 7 3 3 2" xfId="49671"/>
    <cellStyle name="Normal 5 3 7 3 4" xfId="49668"/>
    <cellStyle name="Normal 5 3 7 4" xfId="19533"/>
    <cellStyle name="Normal 5 3 7 4 2" xfId="19534"/>
    <cellStyle name="Normal 5 3 7 4 2 2" xfId="49673"/>
    <cellStyle name="Normal 5 3 7 4 3" xfId="49672"/>
    <cellStyle name="Normal 5 3 7 5" xfId="19535"/>
    <cellStyle name="Normal 5 3 7 5 2" xfId="49674"/>
    <cellStyle name="Normal 5 3 7 6" xfId="49663"/>
    <cellStyle name="Normal 5 3 8" xfId="19536"/>
    <cellStyle name="Normal 5 3 8 2" xfId="19537"/>
    <cellStyle name="Normal 5 3 8 2 2" xfId="19538"/>
    <cellStyle name="Normal 5 3 8 2 2 2" xfId="49677"/>
    <cellStyle name="Normal 5 3 8 2 3" xfId="49676"/>
    <cellStyle name="Normal 5 3 8 3" xfId="19539"/>
    <cellStyle name="Normal 5 3 8 3 2" xfId="49678"/>
    <cellStyle name="Normal 5 3 8 4" xfId="49675"/>
    <cellStyle name="Normal 5 3 9" xfId="19540"/>
    <cellStyle name="Normal 5 3 9 2" xfId="19541"/>
    <cellStyle name="Normal 5 3 9 2 2" xfId="19542"/>
    <cellStyle name="Normal 5 3 9 2 2 2" xfId="49681"/>
    <cellStyle name="Normal 5 3 9 2 3" xfId="49680"/>
    <cellStyle name="Normal 5 3 9 3" xfId="19543"/>
    <cellStyle name="Normal 5 3 9 3 2" xfId="49682"/>
    <cellStyle name="Normal 5 3 9 4" xfId="49679"/>
    <cellStyle name="Normal 5 4" xfId="580"/>
    <cellStyle name="Normal 5 4 10" xfId="19545"/>
    <cellStyle name="Normal 5 4 10 2" xfId="19546"/>
    <cellStyle name="Normal 5 4 10 2 2" xfId="19547"/>
    <cellStyle name="Normal 5 4 10 2 2 2" xfId="49686"/>
    <cellStyle name="Normal 5 4 10 2 3" xfId="49685"/>
    <cellStyle name="Normal 5 4 10 3" xfId="19548"/>
    <cellStyle name="Normal 5 4 10 3 2" xfId="49687"/>
    <cellStyle name="Normal 5 4 10 4" xfId="49684"/>
    <cellStyle name="Normal 5 4 11" xfId="19549"/>
    <cellStyle name="Normal 5 4 11 2" xfId="19550"/>
    <cellStyle name="Normal 5 4 11 2 2" xfId="19551"/>
    <cellStyle name="Normal 5 4 11 2 2 2" xfId="49690"/>
    <cellStyle name="Normal 5 4 11 2 3" xfId="49689"/>
    <cellStyle name="Normal 5 4 11 3" xfId="19552"/>
    <cellStyle name="Normal 5 4 11 3 2" xfId="49691"/>
    <cellStyle name="Normal 5 4 11 4" xfId="49688"/>
    <cellStyle name="Normal 5 4 12" xfId="19553"/>
    <cellStyle name="Normal 5 4 12 2" xfId="19554"/>
    <cellStyle name="Normal 5 4 12 2 2" xfId="19555"/>
    <cellStyle name="Normal 5 4 12 2 2 2" xfId="49694"/>
    <cellStyle name="Normal 5 4 12 2 3" xfId="49693"/>
    <cellStyle name="Normal 5 4 12 3" xfId="19556"/>
    <cellStyle name="Normal 5 4 12 3 2" xfId="49695"/>
    <cellStyle name="Normal 5 4 12 4" xfId="49692"/>
    <cellStyle name="Normal 5 4 13" xfId="19557"/>
    <cellStyle name="Normal 5 4 13 2" xfId="19558"/>
    <cellStyle name="Normal 5 4 13 2 2" xfId="49697"/>
    <cellStyle name="Normal 5 4 13 3" xfId="49696"/>
    <cellStyle name="Normal 5 4 14" xfId="19559"/>
    <cellStyle name="Normal 5 4 14 2" xfId="49698"/>
    <cellStyle name="Normal 5 4 15" xfId="19560"/>
    <cellStyle name="Normal 5 4 15 2" xfId="49699"/>
    <cellStyle name="Normal 5 4 16" xfId="19544"/>
    <cellStyle name="Normal 5 4 16 2" xfId="49683"/>
    <cellStyle name="Normal 5 4 2" xfId="19561"/>
    <cellStyle name="Normal 5 4 2 10" xfId="19562"/>
    <cellStyle name="Normal 5 4 2 10 2" xfId="19563"/>
    <cellStyle name="Normal 5 4 2 10 2 2" xfId="19564"/>
    <cellStyle name="Normal 5 4 2 10 2 2 2" xfId="49703"/>
    <cellStyle name="Normal 5 4 2 10 2 3" xfId="49702"/>
    <cellStyle name="Normal 5 4 2 10 3" xfId="19565"/>
    <cellStyle name="Normal 5 4 2 10 3 2" xfId="49704"/>
    <cellStyle name="Normal 5 4 2 10 4" xfId="49701"/>
    <cellStyle name="Normal 5 4 2 11" xfId="19566"/>
    <cellStyle name="Normal 5 4 2 11 2" xfId="19567"/>
    <cellStyle name="Normal 5 4 2 11 2 2" xfId="19568"/>
    <cellStyle name="Normal 5 4 2 11 2 2 2" xfId="49707"/>
    <cellStyle name="Normal 5 4 2 11 2 3" xfId="49706"/>
    <cellStyle name="Normal 5 4 2 11 3" xfId="19569"/>
    <cellStyle name="Normal 5 4 2 11 3 2" xfId="49708"/>
    <cellStyle name="Normal 5 4 2 11 4" xfId="49705"/>
    <cellStyle name="Normal 5 4 2 12" xfId="19570"/>
    <cellStyle name="Normal 5 4 2 12 2" xfId="19571"/>
    <cellStyle name="Normal 5 4 2 12 2 2" xfId="49710"/>
    <cellStyle name="Normal 5 4 2 12 3" xfId="49709"/>
    <cellStyle name="Normal 5 4 2 13" xfId="19572"/>
    <cellStyle name="Normal 5 4 2 13 2" xfId="49711"/>
    <cellStyle name="Normal 5 4 2 14" xfId="19573"/>
    <cellStyle name="Normal 5 4 2 14 2" xfId="49712"/>
    <cellStyle name="Normal 5 4 2 15" xfId="49700"/>
    <cellStyle name="Normal 5 4 2 2" xfId="19574"/>
    <cellStyle name="Normal 5 4 2 2 10" xfId="19575"/>
    <cellStyle name="Normal 5 4 2 2 10 2" xfId="19576"/>
    <cellStyle name="Normal 5 4 2 2 10 2 2" xfId="19577"/>
    <cellStyle name="Normal 5 4 2 2 10 2 2 2" xfId="49716"/>
    <cellStyle name="Normal 5 4 2 2 10 2 3" xfId="49715"/>
    <cellStyle name="Normal 5 4 2 2 10 3" xfId="19578"/>
    <cellStyle name="Normal 5 4 2 2 10 3 2" xfId="49717"/>
    <cellStyle name="Normal 5 4 2 2 10 4" xfId="49714"/>
    <cellStyle name="Normal 5 4 2 2 11" xfId="19579"/>
    <cellStyle name="Normal 5 4 2 2 11 2" xfId="19580"/>
    <cellStyle name="Normal 5 4 2 2 11 2 2" xfId="49719"/>
    <cellStyle name="Normal 5 4 2 2 11 3" xfId="49718"/>
    <cellStyle name="Normal 5 4 2 2 12" xfId="19581"/>
    <cellStyle name="Normal 5 4 2 2 12 2" xfId="49720"/>
    <cellStyle name="Normal 5 4 2 2 13" xfId="19582"/>
    <cellStyle name="Normal 5 4 2 2 13 2" xfId="49721"/>
    <cellStyle name="Normal 5 4 2 2 14" xfId="49713"/>
    <cellStyle name="Normal 5 4 2 2 2" xfId="19583"/>
    <cellStyle name="Normal 5 4 2 2 2 10" xfId="19584"/>
    <cellStyle name="Normal 5 4 2 2 2 10 2" xfId="19585"/>
    <cellStyle name="Normal 5 4 2 2 2 10 2 2" xfId="49724"/>
    <cellStyle name="Normal 5 4 2 2 2 10 3" xfId="49723"/>
    <cellStyle name="Normal 5 4 2 2 2 11" xfId="19586"/>
    <cellStyle name="Normal 5 4 2 2 2 11 2" xfId="49725"/>
    <cellStyle name="Normal 5 4 2 2 2 12" xfId="49722"/>
    <cellStyle name="Normal 5 4 2 2 2 2" xfId="19587"/>
    <cellStyle name="Normal 5 4 2 2 2 2 2" xfId="19588"/>
    <cellStyle name="Normal 5 4 2 2 2 2 2 2" xfId="19589"/>
    <cellStyle name="Normal 5 4 2 2 2 2 2 2 2" xfId="19590"/>
    <cellStyle name="Normal 5 4 2 2 2 2 2 2 2 2" xfId="49729"/>
    <cellStyle name="Normal 5 4 2 2 2 2 2 2 3" xfId="49728"/>
    <cellStyle name="Normal 5 4 2 2 2 2 2 3" xfId="19591"/>
    <cellStyle name="Normal 5 4 2 2 2 2 2 3 2" xfId="49730"/>
    <cellStyle name="Normal 5 4 2 2 2 2 2 4" xfId="49727"/>
    <cellStyle name="Normal 5 4 2 2 2 2 3" xfId="19592"/>
    <cellStyle name="Normal 5 4 2 2 2 2 3 2" xfId="19593"/>
    <cellStyle name="Normal 5 4 2 2 2 2 3 2 2" xfId="19594"/>
    <cellStyle name="Normal 5 4 2 2 2 2 3 2 2 2" xfId="49733"/>
    <cellStyle name="Normal 5 4 2 2 2 2 3 2 3" xfId="49732"/>
    <cellStyle name="Normal 5 4 2 2 2 2 3 3" xfId="19595"/>
    <cellStyle name="Normal 5 4 2 2 2 2 3 3 2" xfId="49734"/>
    <cellStyle name="Normal 5 4 2 2 2 2 3 4" xfId="49731"/>
    <cellStyle name="Normal 5 4 2 2 2 2 4" xfId="19596"/>
    <cellStyle name="Normal 5 4 2 2 2 2 4 2" xfId="19597"/>
    <cellStyle name="Normal 5 4 2 2 2 2 4 2 2" xfId="19598"/>
    <cellStyle name="Normal 5 4 2 2 2 2 4 2 2 2" xfId="49737"/>
    <cellStyle name="Normal 5 4 2 2 2 2 4 2 3" xfId="49736"/>
    <cellStyle name="Normal 5 4 2 2 2 2 4 3" xfId="19599"/>
    <cellStyle name="Normal 5 4 2 2 2 2 4 3 2" xfId="49738"/>
    <cellStyle name="Normal 5 4 2 2 2 2 4 4" xfId="49735"/>
    <cellStyle name="Normal 5 4 2 2 2 2 5" xfId="19600"/>
    <cellStyle name="Normal 5 4 2 2 2 2 5 2" xfId="19601"/>
    <cellStyle name="Normal 5 4 2 2 2 2 5 2 2" xfId="49740"/>
    <cellStyle name="Normal 5 4 2 2 2 2 5 3" xfId="49739"/>
    <cellStyle name="Normal 5 4 2 2 2 2 6" xfId="19602"/>
    <cellStyle name="Normal 5 4 2 2 2 2 6 2" xfId="49741"/>
    <cellStyle name="Normal 5 4 2 2 2 2 7" xfId="49726"/>
    <cellStyle name="Normal 5 4 2 2 2 3" xfId="19603"/>
    <cellStyle name="Normal 5 4 2 2 2 3 2" xfId="19604"/>
    <cellStyle name="Normal 5 4 2 2 2 3 2 2" xfId="19605"/>
    <cellStyle name="Normal 5 4 2 2 2 3 2 2 2" xfId="19606"/>
    <cellStyle name="Normal 5 4 2 2 2 3 2 2 2 2" xfId="49745"/>
    <cellStyle name="Normal 5 4 2 2 2 3 2 2 3" xfId="49744"/>
    <cellStyle name="Normal 5 4 2 2 2 3 2 3" xfId="19607"/>
    <cellStyle name="Normal 5 4 2 2 2 3 2 3 2" xfId="49746"/>
    <cellStyle name="Normal 5 4 2 2 2 3 2 4" xfId="49743"/>
    <cellStyle name="Normal 5 4 2 2 2 3 3" xfId="19608"/>
    <cellStyle name="Normal 5 4 2 2 2 3 3 2" xfId="19609"/>
    <cellStyle name="Normal 5 4 2 2 2 3 3 2 2" xfId="19610"/>
    <cellStyle name="Normal 5 4 2 2 2 3 3 2 2 2" xfId="49749"/>
    <cellStyle name="Normal 5 4 2 2 2 3 3 2 3" xfId="49748"/>
    <cellStyle name="Normal 5 4 2 2 2 3 3 3" xfId="19611"/>
    <cellStyle name="Normal 5 4 2 2 2 3 3 3 2" xfId="49750"/>
    <cellStyle name="Normal 5 4 2 2 2 3 3 4" xfId="49747"/>
    <cellStyle name="Normal 5 4 2 2 2 3 4" xfId="19612"/>
    <cellStyle name="Normal 5 4 2 2 2 3 4 2" xfId="19613"/>
    <cellStyle name="Normal 5 4 2 2 2 3 4 2 2" xfId="19614"/>
    <cellStyle name="Normal 5 4 2 2 2 3 4 2 2 2" xfId="49753"/>
    <cellStyle name="Normal 5 4 2 2 2 3 4 2 3" xfId="49752"/>
    <cellStyle name="Normal 5 4 2 2 2 3 4 3" xfId="19615"/>
    <cellStyle name="Normal 5 4 2 2 2 3 4 3 2" xfId="49754"/>
    <cellStyle name="Normal 5 4 2 2 2 3 4 4" xfId="49751"/>
    <cellStyle name="Normal 5 4 2 2 2 3 5" xfId="19616"/>
    <cellStyle name="Normal 5 4 2 2 2 3 5 2" xfId="19617"/>
    <cellStyle name="Normal 5 4 2 2 2 3 5 2 2" xfId="49756"/>
    <cellStyle name="Normal 5 4 2 2 2 3 5 3" xfId="49755"/>
    <cellStyle name="Normal 5 4 2 2 2 3 6" xfId="19618"/>
    <cellStyle name="Normal 5 4 2 2 2 3 6 2" xfId="49757"/>
    <cellStyle name="Normal 5 4 2 2 2 3 7" xfId="49742"/>
    <cellStyle name="Normal 5 4 2 2 2 4" xfId="19619"/>
    <cellStyle name="Normal 5 4 2 2 2 4 2" xfId="19620"/>
    <cellStyle name="Normal 5 4 2 2 2 4 2 2" xfId="19621"/>
    <cellStyle name="Normal 5 4 2 2 2 4 2 2 2" xfId="19622"/>
    <cellStyle name="Normal 5 4 2 2 2 4 2 2 2 2" xfId="49761"/>
    <cellStyle name="Normal 5 4 2 2 2 4 2 2 3" xfId="49760"/>
    <cellStyle name="Normal 5 4 2 2 2 4 2 3" xfId="19623"/>
    <cellStyle name="Normal 5 4 2 2 2 4 2 3 2" xfId="49762"/>
    <cellStyle name="Normal 5 4 2 2 2 4 2 4" xfId="49759"/>
    <cellStyle name="Normal 5 4 2 2 2 4 3" xfId="19624"/>
    <cellStyle name="Normal 5 4 2 2 2 4 3 2" xfId="19625"/>
    <cellStyle name="Normal 5 4 2 2 2 4 3 2 2" xfId="19626"/>
    <cellStyle name="Normal 5 4 2 2 2 4 3 2 2 2" xfId="49765"/>
    <cellStyle name="Normal 5 4 2 2 2 4 3 2 3" xfId="49764"/>
    <cellStyle name="Normal 5 4 2 2 2 4 3 3" xfId="19627"/>
    <cellStyle name="Normal 5 4 2 2 2 4 3 3 2" xfId="49766"/>
    <cellStyle name="Normal 5 4 2 2 2 4 3 4" xfId="49763"/>
    <cellStyle name="Normal 5 4 2 2 2 4 4" xfId="19628"/>
    <cellStyle name="Normal 5 4 2 2 2 4 4 2" xfId="19629"/>
    <cellStyle name="Normal 5 4 2 2 2 4 4 2 2" xfId="49768"/>
    <cellStyle name="Normal 5 4 2 2 2 4 4 3" xfId="49767"/>
    <cellStyle name="Normal 5 4 2 2 2 4 5" xfId="19630"/>
    <cellStyle name="Normal 5 4 2 2 2 4 5 2" xfId="49769"/>
    <cellStyle name="Normal 5 4 2 2 2 4 6" xfId="49758"/>
    <cellStyle name="Normal 5 4 2 2 2 5" xfId="19631"/>
    <cellStyle name="Normal 5 4 2 2 2 5 2" xfId="19632"/>
    <cellStyle name="Normal 5 4 2 2 2 5 2 2" xfId="19633"/>
    <cellStyle name="Normal 5 4 2 2 2 5 2 2 2" xfId="49772"/>
    <cellStyle name="Normal 5 4 2 2 2 5 2 3" xfId="49771"/>
    <cellStyle name="Normal 5 4 2 2 2 5 3" xfId="19634"/>
    <cellStyle name="Normal 5 4 2 2 2 5 3 2" xfId="49773"/>
    <cellStyle name="Normal 5 4 2 2 2 5 4" xfId="49770"/>
    <cellStyle name="Normal 5 4 2 2 2 6" xfId="19635"/>
    <cellStyle name="Normal 5 4 2 2 2 6 2" xfId="19636"/>
    <cellStyle name="Normal 5 4 2 2 2 6 2 2" xfId="19637"/>
    <cellStyle name="Normal 5 4 2 2 2 6 2 2 2" xfId="49776"/>
    <cellStyle name="Normal 5 4 2 2 2 6 2 3" xfId="49775"/>
    <cellStyle name="Normal 5 4 2 2 2 6 3" xfId="19638"/>
    <cellStyle name="Normal 5 4 2 2 2 6 3 2" xfId="49777"/>
    <cellStyle name="Normal 5 4 2 2 2 6 4" xfId="49774"/>
    <cellStyle name="Normal 5 4 2 2 2 7" xfId="19639"/>
    <cellStyle name="Normal 5 4 2 2 2 7 2" xfId="19640"/>
    <cellStyle name="Normal 5 4 2 2 2 7 2 2" xfId="19641"/>
    <cellStyle name="Normal 5 4 2 2 2 7 2 2 2" xfId="49780"/>
    <cellStyle name="Normal 5 4 2 2 2 7 2 3" xfId="49779"/>
    <cellStyle name="Normal 5 4 2 2 2 7 3" xfId="19642"/>
    <cellStyle name="Normal 5 4 2 2 2 7 3 2" xfId="49781"/>
    <cellStyle name="Normal 5 4 2 2 2 7 4" xfId="49778"/>
    <cellStyle name="Normal 5 4 2 2 2 8" xfId="19643"/>
    <cellStyle name="Normal 5 4 2 2 2 8 2" xfId="19644"/>
    <cellStyle name="Normal 5 4 2 2 2 8 2 2" xfId="19645"/>
    <cellStyle name="Normal 5 4 2 2 2 8 2 2 2" xfId="49784"/>
    <cellStyle name="Normal 5 4 2 2 2 8 2 3" xfId="49783"/>
    <cellStyle name="Normal 5 4 2 2 2 8 3" xfId="19646"/>
    <cellStyle name="Normal 5 4 2 2 2 8 3 2" xfId="49785"/>
    <cellStyle name="Normal 5 4 2 2 2 8 4" xfId="49782"/>
    <cellStyle name="Normal 5 4 2 2 2 9" xfId="19647"/>
    <cellStyle name="Normal 5 4 2 2 2 9 2" xfId="19648"/>
    <cellStyle name="Normal 5 4 2 2 2 9 2 2" xfId="19649"/>
    <cellStyle name="Normal 5 4 2 2 2 9 2 2 2" xfId="49788"/>
    <cellStyle name="Normal 5 4 2 2 2 9 2 3" xfId="49787"/>
    <cellStyle name="Normal 5 4 2 2 2 9 3" xfId="19650"/>
    <cellStyle name="Normal 5 4 2 2 2 9 3 2" xfId="49789"/>
    <cellStyle name="Normal 5 4 2 2 2 9 4" xfId="49786"/>
    <cellStyle name="Normal 5 4 2 2 3" xfId="19651"/>
    <cellStyle name="Normal 5 4 2 2 3 2" xfId="19652"/>
    <cellStyle name="Normal 5 4 2 2 3 2 2" xfId="19653"/>
    <cellStyle name="Normal 5 4 2 2 3 2 2 2" xfId="19654"/>
    <cellStyle name="Normal 5 4 2 2 3 2 2 2 2" xfId="49793"/>
    <cellStyle name="Normal 5 4 2 2 3 2 2 3" xfId="49792"/>
    <cellStyle name="Normal 5 4 2 2 3 2 3" xfId="19655"/>
    <cellStyle name="Normal 5 4 2 2 3 2 3 2" xfId="49794"/>
    <cellStyle name="Normal 5 4 2 2 3 2 4" xfId="49791"/>
    <cellStyle name="Normal 5 4 2 2 3 3" xfId="19656"/>
    <cellStyle name="Normal 5 4 2 2 3 3 2" xfId="19657"/>
    <cellStyle name="Normal 5 4 2 2 3 3 2 2" xfId="19658"/>
    <cellStyle name="Normal 5 4 2 2 3 3 2 2 2" xfId="49797"/>
    <cellStyle name="Normal 5 4 2 2 3 3 2 3" xfId="49796"/>
    <cellStyle name="Normal 5 4 2 2 3 3 3" xfId="19659"/>
    <cellStyle name="Normal 5 4 2 2 3 3 3 2" xfId="49798"/>
    <cellStyle name="Normal 5 4 2 2 3 3 4" xfId="49795"/>
    <cellStyle name="Normal 5 4 2 2 3 4" xfId="19660"/>
    <cellStyle name="Normal 5 4 2 2 3 4 2" xfId="19661"/>
    <cellStyle name="Normal 5 4 2 2 3 4 2 2" xfId="19662"/>
    <cellStyle name="Normal 5 4 2 2 3 4 2 2 2" xfId="49801"/>
    <cellStyle name="Normal 5 4 2 2 3 4 2 3" xfId="49800"/>
    <cellStyle name="Normal 5 4 2 2 3 4 3" xfId="19663"/>
    <cellStyle name="Normal 5 4 2 2 3 4 3 2" xfId="49802"/>
    <cellStyle name="Normal 5 4 2 2 3 4 4" xfId="49799"/>
    <cellStyle name="Normal 5 4 2 2 3 5" xfId="19664"/>
    <cellStyle name="Normal 5 4 2 2 3 5 2" xfId="19665"/>
    <cellStyle name="Normal 5 4 2 2 3 5 2 2" xfId="49804"/>
    <cellStyle name="Normal 5 4 2 2 3 5 3" xfId="49803"/>
    <cellStyle name="Normal 5 4 2 2 3 6" xfId="19666"/>
    <cellStyle name="Normal 5 4 2 2 3 6 2" xfId="49805"/>
    <cellStyle name="Normal 5 4 2 2 3 7" xfId="49790"/>
    <cellStyle name="Normal 5 4 2 2 4" xfId="19667"/>
    <cellStyle name="Normal 5 4 2 2 4 2" xfId="19668"/>
    <cellStyle name="Normal 5 4 2 2 4 2 2" xfId="19669"/>
    <cellStyle name="Normal 5 4 2 2 4 2 2 2" xfId="19670"/>
    <cellStyle name="Normal 5 4 2 2 4 2 2 2 2" xfId="49809"/>
    <cellStyle name="Normal 5 4 2 2 4 2 2 3" xfId="49808"/>
    <cellStyle name="Normal 5 4 2 2 4 2 3" xfId="19671"/>
    <cellStyle name="Normal 5 4 2 2 4 2 3 2" xfId="49810"/>
    <cellStyle name="Normal 5 4 2 2 4 2 4" xfId="49807"/>
    <cellStyle name="Normal 5 4 2 2 4 3" xfId="19672"/>
    <cellStyle name="Normal 5 4 2 2 4 3 2" xfId="19673"/>
    <cellStyle name="Normal 5 4 2 2 4 3 2 2" xfId="19674"/>
    <cellStyle name="Normal 5 4 2 2 4 3 2 2 2" xfId="49813"/>
    <cellStyle name="Normal 5 4 2 2 4 3 2 3" xfId="49812"/>
    <cellStyle name="Normal 5 4 2 2 4 3 3" xfId="19675"/>
    <cellStyle name="Normal 5 4 2 2 4 3 3 2" xfId="49814"/>
    <cellStyle name="Normal 5 4 2 2 4 3 4" xfId="49811"/>
    <cellStyle name="Normal 5 4 2 2 4 4" xfId="19676"/>
    <cellStyle name="Normal 5 4 2 2 4 4 2" xfId="19677"/>
    <cellStyle name="Normal 5 4 2 2 4 4 2 2" xfId="19678"/>
    <cellStyle name="Normal 5 4 2 2 4 4 2 2 2" xfId="49817"/>
    <cellStyle name="Normal 5 4 2 2 4 4 2 3" xfId="49816"/>
    <cellStyle name="Normal 5 4 2 2 4 4 3" xfId="19679"/>
    <cellStyle name="Normal 5 4 2 2 4 4 3 2" xfId="49818"/>
    <cellStyle name="Normal 5 4 2 2 4 4 4" xfId="49815"/>
    <cellStyle name="Normal 5 4 2 2 4 5" xfId="19680"/>
    <cellStyle name="Normal 5 4 2 2 4 5 2" xfId="19681"/>
    <cellStyle name="Normal 5 4 2 2 4 5 2 2" xfId="49820"/>
    <cellStyle name="Normal 5 4 2 2 4 5 3" xfId="49819"/>
    <cellStyle name="Normal 5 4 2 2 4 6" xfId="19682"/>
    <cellStyle name="Normal 5 4 2 2 4 6 2" xfId="49821"/>
    <cellStyle name="Normal 5 4 2 2 4 7" xfId="49806"/>
    <cellStyle name="Normal 5 4 2 2 5" xfId="19683"/>
    <cellStyle name="Normal 5 4 2 2 5 2" xfId="19684"/>
    <cellStyle name="Normal 5 4 2 2 5 2 2" xfId="19685"/>
    <cellStyle name="Normal 5 4 2 2 5 2 2 2" xfId="19686"/>
    <cellStyle name="Normal 5 4 2 2 5 2 2 2 2" xfId="49825"/>
    <cellStyle name="Normal 5 4 2 2 5 2 2 3" xfId="49824"/>
    <cellStyle name="Normal 5 4 2 2 5 2 3" xfId="19687"/>
    <cellStyle name="Normal 5 4 2 2 5 2 3 2" xfId="49826"/>
    <cellStyle name="Normal 5 4 2 2 5 2 4" xfId="49823"/>
    <cellStyle name="Normal 5 4 2 2 5 3" xfId="19688"/>
    <cellStyle name="Normal 5 4 2 2 5 3 2" xfId="19689"/>
    <cellStyle name="Normal 5 4 2 2 5 3 2 2" xfId="19690"/>
    <cellStyle name="Normal 5 4 2 2 5 3 2 2 2" xfId="49829"/>
    <cellStyle name="Normal 5 4 2 2 5 3 2 3" xfId="49828"/>
    <cellStyle name="Normal 5 4 2 2 5 3 3" xfId="19691"/>
    <cellStyle name="Normal 5 4 2 2 5 3 3 2" xfId="49830"/>
    <cellStyle name="Normal 5 4 2 2 5 3 4" xfId="49827"/>
    <cellStyle name="Normal 5 4 2 2 5 4" xfId="19692"/>
    <cellStyle name="Normal 5 4 2 2 5 4 2" xfId="19693"/>
    <cellStyle name="Normal 5 4 2 2 5 4 2 2" xfId="49832"/>
    <cellStyle name="Normal 5 4 2 2 5 4 3" xfId="49831"/>
    <cellStyle name="Normal 5 4 2 2 5 5" xfId="19694"/>
    <cellStyle name="Normal 5 4 2 2 5 5 2" xfId="49833"/>
    <cellStyle name="Normal 5 4 2 2 5 6" xfId="49822"/>
    <cellStyle name="Normal 5 4 2 2 6" xfId="19695"/>
    <cellStyle name="Normal 5 4 2 2 6 2" xfId="19696"/>
    <cellStyle name="Normal 5 4 2 2 6 2 2" xfId="19697"/>
    <cellStyle name="Normal 5 4 2 2 6 2 2 2" xfId="49836"/>
    <cellStyle name="Normal 5 4 2 2 6 2 3" xfId="49835"/>
    <cellStyle name="Normal 5 4 2 2 6 3" xfId="19698"/>
    <cellStyle name="Normal 5 4 2 2 6 3 2" xfId="49837"/>
    <cellStyle name="Normal 5 4 2 2 6 4" xfId="49834"/>
    <cellStyle name="Normal 5 4 2 2 7" xfId="19699"/>
    <cellStyle name="Normal 5 4 2 2 7 2" xfId="19700"/>
    <cellStyle name="Normal 5 4 2 2 7 2 2" xfId="19701"/>
    <cellStyle name="Normal 5 4 2 2 7 2 2 2" xfId="49840"/>
    <cellStyle name="Normal 5 4 2 2 7 2 3" xfId="49839"/>
    <cellStyle name="Normal 5 4 2 2 7 3" xfId="19702"/>
    <cellStyle name="Normal 5 4 2 2 7 3 2" xfId="49841"/>
    <cellStyle name="Normal 5 4 2 2 7 4" xfId="49838"/>
    <cellStyle name="Normal 5 4 2 2 8" xfId="19703"/>
    <cellStyle name="Normal 5 4 2 2 8 2" xfId="19704"/>
    <cellStyle name="Normal 5 4 2 2 8 2 2" xfId="19705"/>
    <cellStyle name="Normal 5 4 2 2 8 2 2 2" xfId="49844"/>
    <cellStyle name="Normal 5 4 2 2 8 2 3" xfId="49843"/>
    <cellStyle name="Normal 5 4 2 2 8 3" xfId="19706"/>
    <cellStyle name="Normal 5 4 2 2 8 3 2" xfId="49845"/>
    <cellStyle name="Normal 5 4 2 2 8 4" xfId="49842"/>
    <cellStyle name="Normal 5 4 2 2 9" xfId="19707"/>
    <cellStyle name="Normal 5 4 2 2 9 2" xfId="19708"/>
    <cellStyle name="Normal 5 4 2 2 9 2 2" xfId="19709"/>
    <cellStyle name="Normal 5 4 2 2 9 2 2 2" xfId="49848"/>
    <cellStyle name="Normal 5 4 2 2 9 2 3" xfId="49847"/>
    <cellStyle name="Normal 5 4 2 2 9 3" xfId="19710"/>
    <cellStyle name="Normal 5 4 2 2 9 3 2" xfId="49849"/>
    <cellStyle name="Normal 5 4 2 2 9 4" xfId="49846"/>
    <cellStyle name="Normal 5 4 2 3" xfId="19711"/>
    <cellStyle name="Normal 5 4 2 3 10" xfId="19712"/>
    <cellStyle name="Normal 5 4 2 3 10 2" xfId="19713"/>
    <cellStyle name="Normal 5 4 2 3 10 2 2" xfId="49852"/>
    <cellStyle name="Normal 5 4 2 3 10 3" xfId="49851"/>
    <cellStyle name="Normal 5 4 2 3 11" xfId="19714"/>
    <cellStyle name="Normal 5 4 2 3 11 2" xfId="49853"/>
    <cellStyle name="Normal 5 4 2 3 12" xfId="49850"/>
    <cellStyle name="Normal 5 4 2 3 2" xfId="19715"/>
    <cellStyle name="Normal 5 4 2 3 2 2" xfId="19716"/>
    <cellStyle name="Normal 5 4 2 3 2 2 2" xfId="19717"/>
    <cellStyle name="Normal 5 4 2 3 2 2 2 2" xfId="19718"/>
    <cellStyle name="Normal 5 4 2 3 2 2 2 2 2" xfId="49857"/>
    <cellStyle name="Normal 5 4 2 3 2 2 2 3" xfId="49856"/>
    <cellStyle name="Normal 5 4 2 3 2 2 3" xfId="19719"/>
    <cellStyle name="Normal 5 4 2 3 2 2 3 2" xfId="49858"/>
    <cellStyle name="Normal 5 4 2 3 2 2 4" xfId="49855"/>
    <cellStyle name="Normal 5 4 2 3 2 3" xfId="19720"/>
    <cellStyle name="Normal 5 4 2 3 2 3 2" xfId="19721"/>
    <cellStyle name="Normal 5 4 2 3 2 3 2 2" xfId="19722"/>
    <cellStyle name="Normal 5 4 2 3 2 3 2 2 2" xfId="49861"/>
    <cellStyle name="Normal 5 4 2 3 2 3 2 3" xfId="49860"/>
    <cellStyle name="Normal 5 4 2 3 2 3 3" xfId="19723"/>
    <cellStyle name="Normal 5 4 2 3 2 3 3 2" xfId="49862"/>
    <cellStyle name="Normal 5 4 2 3 2 3 4" xfId="49859"/>
    <cellStyle name="Normal 5 4 2 3 2 4" xfId="19724"/>
    <cellStyle name="Normal 5 4 2 3 2 4 2" xfId="19725"/>
    <cellStyle name="Normal 5 4 2 3 2 4 2 2" xfId="19726"/>
    <cellStyle name="Normal 5 4 2 3 2 4 2 2 2" xfId="49865"/>
    <cellStyle name="Normal 5 4 2 3 2 4 2 3" xfId="49864"/>
    <cellStyle name="Normal 5 4 2 3 2 4 3" xfId="19727"/>
    <cellStyle name="Normal 5 4 2 3 2 4 3 2" xfId="49866"/>
    <cellStyle name="Normal 5 4 2 3 2 4 4" xfId="49863"/>
    <cellStyle name="Normal 5 4 2 3 2 5" xfId="19728"/>
    <cellStyle name="Normal 5 4 2 3 2 5 2" xfId="19729"/>
    <cellStyle name="Normal 5 4 2 3 2 5 2 2" xfId="49868"/>
    <cellStyle name="Normal 5 4 2 3 2 5 3" xfId="49867"/>
    <cellStyle name="Normal 5 4 2 3 2 6" xfId="19730"/>
    <cellStyle name="Normal 5 4 2 3 2 6 2" xfId="49869"/>
    <cellStyle name="Normal 5 4 2 3 2 7" xfId="49854"/>
    <cellStyle name="Normal 5 4 2 3 3" xfId="19731"/>
    <cellStyle name="Normal 5 4 2 3 3 2" xfId="19732"/>
    <cellStyle name="Normal 5 4 2 3 3 2 2" xfId="19733"/>
    <cellStyle name="Normal 5 4 2 3 3 2 2 2" xfId="19734"/>
    <cellStyle name="Normal 5 4 2 3 3 2 2 2 2" xfId="49873"/>
    <cellStyle name="Normal 5 4 2 3 3 2 2 3" xfId="49872"/>
    <cellStyle name="Normal 5 4 2 3 3 2 3" xfId="19735"/>
    <cellStyle name="Normal 5 4 2 3 3 2 3 2" xfId="49874"/>
    <cellStyle name="Normal 5 4 2 3 3 2 4" xfId="49871"/>
    <cellStyle name="Normal 5 4 2 3 3 3" xfId="19736"/>
    <cellStyle name="Normal 5 4 2 3 3 3 2" xfId="19737"/>
    <cellStyle name="Normal 5 4 2 3 3 3 2 2" xfId="19738"/>
    <cellStyle name="Normal 5 4 2 3 3 3 2 2 2" xfId="49877"/>
    <cellStyle name="Normal 5 4 2 3 3 3 2 3" xfId="49876"/>
    <cellStyle name="Normal 5 4 2 3 3 3 3" xfId="19739"/>
    <cellStyle name="Normal 5 4 2 3 3 3 3 2" xfId="49878"/>
    <cellStyle name="Normal 5 4 2 3 3 3 4" xfId="49875"/>
    <cellStyle name="Normal 5 4 2 3 3 4" xfId="19740"/>
    <cellStyle name="Normal 5 4 2 3 3 4 2" xfId="19741"/>
    <cellStyle name="Normal 5 4 2 3 3 4 2 2" xfId="19742"/>
    <cellStyle name="Normal 5 4 2 3 3 4 2 2 2" xfId="49881"/>
    <cellStyle name="Normal 5 4 2 3 3 4 2 3" xfId="49880"/>
    <cellStyle name="Normal 5 4 2 3 3 4 3" xfId="19743"/>
    <cellStyle name="Normal 5 4 2 3 3 4 3 2" xfId="49882"/>
    <cellStyle name="Normal 5 4 2 3 3 4 4" xfId="49879"/>
    <cellStyle name="Normal 5 4 2 3 3 5" xfId="19744"/>
    <cellStyle name="Normal 5 4 2 3 3 5 2" xfId="19745"/>
    <cellStyle name="Normal 5 4 2 3 3 5 2 2" xfId="49884"/>
    <cellStyle name="Normal 5 4 2 3 3 5 3" xfId="49883"/>
    <cellStyle name="Normal 5 4 2 3 3 6" xfId="19746"/>
    <cellStyle name="Normal 5 4 2 3 3 6 2" xfId="49885"/>
    <cellStyle name="Normal 5 4 2 3 3 7" xfId="49870"/>
    <cellStyle name="Normal 5 4 2 3 4" xfId="19747"/>
    <cellStyle name="Normal 5 4 2 3 4 2" xfId="19748"/>
    <cellStyle name="Normal 5 4 2 3 4 2 2" xfId="19749"/>
    <cellStyle name="Normal 5 4 2 3 4 2 2 2" xfId="19750"/>
    <cellStyle name="Normal 5 4 2 3 4 2 2 2 2" xfId="49889"/>
    <cellStyle name="Normal 5 4 2 3 4 2 2 3" xfId="49888"/>
    <cellStyle name="Normal 5 4 2 3 4 2 3" xfId="19751"/>
    <cellStyle name="Normal 5 4 2 3 4 2 3 2" xfId="49890"/>
    <cellStyle name="Normal 5 4 2 3 4 2 4" xfId="49887"/>
    <cellStyle name="Normal 5 4 2 3 4 3" xfId="19752"/>
    <cellStyle name="Normal 5 4 2 3 4 3 2" xfId="19753"/>
    <cellStyle name="Normal 5 4 2 3 4 3 2 2" xfId="19754"/>
    <cellStyle name="Normal 5 4 2 3 4 3 2 2 2" xfId="49893"/>
    <cellStyle name="Normal 5 4 2 3 4 3 2 3" xfId="49892"/>
    <cellStyle name="Normal 5 4 2 3 4 3 3" xfId="19755"/>
    <cellStyle name="Normal 5 4 2 3 4 3 3 2" xfId="49894"/>
    <cellStyle name="Normal 5 4 2 3 4 3 4" xfId="49891"/>
    <cellStyle name="Normal 5 4 2 3 4 4" xfId="19756"/>
    <cellStyle name="Normal 5 4 2 3 4 4 2" xfId="19757"/>
    <cellStyle name="Normal 5 4 2 3 4 4 2 2" xfId="49896"/>
    <cellStyle name="Normal 5 4 2 3 4 4 3" xfId="49895"/>
    <cellStyle name="Normal 5 4 2 3 4 5" xfId="19758"/>
    <cellStyle name="Normal 5 4 2 3 4 5 2" xfId="49897"/>
    <cellStyle name="Normal 5 4 2 3 4 6" xfId="49886"/>
    <cellStyle name="Normal 5 4 2 3 5" xfId="19759"/>
    <cellStyle name="Normal 5 4 2 3 5 2" xfId="19760"/>
    <cellStyle name="Normal 5 4 2 3 5 2 2" xfId="19761"/>
    <cellStyle name="Normal 5 4 2 3 5 2 2 2" xfId="49900"/>
    <cellStyle name="Normal 5 4 2 3 5 2 3" xfId="49899"/>
    <cellStyle name="Normal 5 4 2 3 5 3" xfId="19762"/>
    <cellStyle name="Normal 5 4 2 3 5 3 2" xfId="49901"/>
    <cellStyle name="Normal 5 4 2 3 5 4" xfId="49898"/>
    <cellStyle name="Normal 5 4 2 3 6" xfId="19763"/>
    <cellStyle name="Normal 5 4 2 3 6 2" xfId="19764"/>
    <cellStyle name="Normal 5 4 2 3 6 2 2" xfId="19765"/>
    <cellStyle name="Normal 5 4 2 3 6 2 2 2" xfId="49904"/>
    <cellStyle name="Normal 5 4 2 3 6 2 3" xfId="49903"/>
    <cellStyle name="Normal 5 4 2 3 6 3" xfId="19766"/>
    <cellStyle name="Normal 5 4 2 3 6 3 2" xfId="49905"/>
    <cellStyle name="Normal 5 4 2 3 6 4" xfId="49902"/>
    <cellStyle name="Normal 5 4 2 3 7" xfId="19767"/>
    <cellStyle name="Normal 5 4 2 3 7 2" xfId="19768"/>
    <cellStyle name="Normal 5 4 2 3 7 2 2" xfId="19769"/>
    <cellStyle name="Normal 5 4 2 3 7 2 2 2" xfId="49908"/>
    <cellStyle name="Normal 5 4 2 3 7 2 3" xfId="49907"/>
    <cellStyle name="Normal 5 4 2 3 7 3" xfId="19770"/>
    <cellStyle name="Normal 5 4 2 3 7 3 2" xfId="49909"/>
    <cellStyle name="Normal 5 4 2 3 7 4" xfId="49906"/>
    <cellStyle name="Normal 5 4 2 3 8" xfId="19771"/>
    <cellStyle name="Normal 5 4 2 3 8 2" xfId="19772"/>
    <cellStyle name="Normal 5 4 2 3 8 2 2" xfId="19773"/>
    <cellStyle name="Normal 5 4 2 3 8 2 2 2" xfId="49912"/>
    <cellStyle name="Normal 5 4 2 3 8 2 3" xfId="49911"/>
    <cellStyle name="Normal 5 4 2 3 8 3" xfId="19774"/>
    <cellStyle name="Normal 5 4 2 3 8 3 2" xfId="49913"/>
    <cellStyle name="Normal 5 4 2 3 8 4" xfId="49910"/>
    <cellStyle name="Normal 5 4 2 3 9" xfId="19775"/>
    <cellStyle name="Normal 5 4 2 3 9 2" xfId="19776"/>
    <cellStyle name="Normal 5 4 2 3 9 2 2" xfId="19777"/>
    <cellStyle name="Normal 5 4 2 3 9 2 2 2" xfId="49916"/>
    <cellStyle name="Normal 5 4 2 3 9 2 3" xfId="49915"/>
    <cellStyle name="Normal 5 4 2 3 9 3" xfId="19778"/>
    <cellStyle name="Normal 5 4 2 3 9 3 2" xfId="49917"/>
    <cellStyle name="Normal 5 4 2 3 9 4" xfId="49914"/>
    <cellStyle name="Normal 5 4 2 4" xfId="19779"/>
    <cellStyle name="Normal 5 4 2 4 2" xfId="19780"/>
    <cellStyle name="Normal 5 4 2 4 2 2" xfId="19781"/>
    <cellStyle name="Normal 5 4 2 4 2 2 2" xfId="19782"/>
    <cellStyle name="Normal 5 4 2 4 2 2 2 2" xfId="49921"/>
    <cellStyle name="Normal 5 4 2 4 2 2 3" xfId="49920"/>
    <cellStyle name="Normal 5 4 2 4 2 3" xfId="19783"/>
    <cellStyle name="Normal 5 4 2 4 2 3 2" xfId="49922"/>
    <cellStyle name="Normal 5 4 2 4 2 4" xfId="49919"/>
    <cellStyle name="Normal 5 4 2 4 3" xfId="19784"/>
    <cellStyle name="Normal 5 4 2 4 3 2" xfId="19785"/>
    <cellStyle name="Normal 5 4 2 4 3 2 2" xfId="19786"/>
    <cellStyle name="Normal 5 4 2 4 3 2 2 2" xfId="49925"/>
    <cellStyle name="Normal 5 4 2 4 3 2 3" xfId="49924"/>
    <cellStyle name="Normal 5 4 2 4 3 3" xfId="19787"/>
    <cellStyle name="Normal 5 4 2 4 3 3 2" xfId="49926"/>
    <cellStyle name="Normal 5 4 2 4 3 4" xfId="49923"/>
    <cellStyle name="Normal 5 4 2 4 4" xfId="19788"/>
    <cellStyle name="Normal 5 4 2 4 4 2" xfId="19789"/>
    <cellStyle name="Normal 5 4 2 4 4 2 2" xfId="19790"/>
    <cellStyle name="Normal 5 4 2 4 4 2 2 2" xfId="49929"/>
    <cellStyle name="Normal 5 4 2 4 4 2 3" xfId="49928"/>
    <cellStyle name="Normal 5 4 2 4 4 3" xfId="19791"/>
    <cellStyle name="Normal 5 4 2 4 4 3 2" xfId="49930"/>
    <cellStyle name="Normal 5 4 2 4 4 4" xfId="49927"/>
    <cellStyle name="Normal 5 4 2 4 5" xfId="19792"/>
    <cellStyle name="Normal 5 4 2 4 5 2" xfId="19793"/>
    <cellStyle name="Normal 5 4 2 4 5 2 2" xfId="49932"/>
    <cellStyle name="Normal 5 4 2 4 5 3" xfId="49931"/>
    <cellStyle name="Normal 5 4 2 4 6" xfId="19794"/>
    <cellStyle name="Normal 5 4 2 4 6 2" xfId="49933"/>
    <cellStyle name="Normal 5 4 2 4 7" xfId="49918"/>
    <cellStyle name="Normal 5 4 2 5" xfId="19795"/>
    <cellStyle name="Normal 5 4 2 5 2" xfId="19796"/>
    <cellStyle name="Normal 5 4 2 5 2 2" xfId="19797"/>
    <cellStyle name="Normal 5 4 2 5 2 2 2" xfId="19798"/>
    <cellStyle name="Normal 5 4 2 5 2 2 2 2" xfId="49937"/>
    <cellStyle name="Normal 5 4 2 5 2 2 3" xfId="49936"/>
    <cellStyle name="Normal 5 4 2 5 2 3" xfId="19799"/>
    <cellStyle name="Normal 5 4 2 5 2 3 2" xfId="49938"/>
    <cellStyle name="Normal 5 4 2 5 2 4" xfId="49935"/>
    <cellStyle name="Normal 5 4 2 5 3" xfId="19800"/>
    <cellStyle name="Normal 5 4 2 5 3 2" xfId="19801"/>
    <cellStyle name="Normal 5 4 2 5 3 2 2" xfId="19802"/>
    <cellStyle name="Normal 5 4 2 5 3 2 2 2" xfId="49941"/>
    <cellStyle name="Normal 5 4 2 5 3 2 3" xfId="49940"/>
    <cellStyle name="Normal 5 4 2 5 3 3" xfId="19803"/>
    <cellStyle name="Normal 5 4 2 5 3 3 2" xfId="49942"/>
    <cellStyle name="Normal 5 4 2 5 3 4" xfId="49939"/>
    <cellStyle name="Normal 5 4 2 5 4" xfId="19804"/>
    <cellStyle name="Normal 5 4 2 5 4 2" xfId="19805"/>
    <cellStyle name="Normal 5 4 2 5 4 2 2" xfId="19806"/>
    <cellStyle name="Normal 5 4 2 5 4 2 2 2" xfId="49945"/>
    <cellStyle name="Normal 5 4 2 5 4 2 3" xfId="49944"/>
    <cellStyle name="Normal 5 4 2 5 4 3" xfId="19807"/>
    <cellStyle name="Normal 5 4 2 5 4 3 2" xfId="49946"/>
    <cellStyle name="Normal 5 4 2 5 4 4" xfId="49943"/>
    <cellStyle name="Normal 5 4 2 5 5" xfId="19808"/>
    <cellStyle name="Normal 5 4 2 5 5 2" xfId="19809"/>
    <cellStyle name="Normal 5 4 2 5 5 2 2" xfId="49948"/>
    <cellStyle name="Normal 5 4 2 5 5 3" xfId="49947"/>
    <cellStyle name="Normal 5 4 2 5 6" xfId="19810"/>
    <cellStyle name="Normal 5 4 2 5 6 2" xfId="49949"/>
    <cellStyle name="Normal 5 4 2 5 7" xfId="49934"/>
    <cellStyle name="Normal 5 4 2 6" xfId="19811"/>
    <cellStyle name="Normal 5 4 2 6 2" xfId="19812"/>
    <cellStyle name="Normal 5 4 2 6 2 2" xfId="19813"/>
    <cellStyle name="Normal 5 4 2 6 2 2 2" xfId="19814"/>
    <cellStyle name="Normal 5 4 2 6 2 2 2 2" xfId="49953"/>
    <cellStyle name="Normal 5 4 2 6 2 2 3" xfId="49952"/>
    <cellStyle name="Normal 5 4 2 6 2 3" xfId="19815"/>
    <cellStyle name="Normal 5 4 2 6 2 3 2" xfId="49954"/>
    <cellStyle name="Normal 5 4 2 6 2 4" xfId="49951"/>
    <cellStyle name="Normal 5 4 2 6 3" xfId="19816"/>
    <cellStyle name="Normal 5 4 2 6 3 2" xfId="19817"/>
    <cellStyle name="Normal 5 4 2 6 3 2 2" xfId="19818"/>
    <cellStyle name="Normal 5 4 2 6 3 2 2 2" xfId="49957"/>
    <cellStyle name="Normal 5 4 2 6 3 2 3" xfId="49956"/>
    <cellStyle name="Normal 5 4 2 6 3 3" xfId="19819"/>
    <cellStyle name="Normal 5 4 2 6 3 3 2" xfId="49958"/>
    <cellStyle name="Normal 5 4 2 6 3 4" xfId="49955"/>
    <cellStyle name="Normal 5 4 2 6 4" xfId="19820"/>
    <cellStyle name="Normal 5 4 2 6 4 2" xfId="19821"/>
    <cellStyle name="Normal 5 4 2 6 4 2 2" xfId="49960"/>
    <cellStyle name="Normal 5 4 2 6 4 3" xfId="49959"/>
    <cellStyle name="Normal 5 4 2 6 5" xfId="19822"/>
    <cellStyle name="Normal 5 4 2 6 5 2" xfId="49961"/>
    <cellStyle name="Normal 5 4 2 6 6" xfId="49950"/>
    <cellStyle name="Normal 5 4 2 7" xfId="19823"/>
    <cellStyle name="Normal 5 4 2 7 2" xfId="19824"/>
    <cellStyle name="Normal 5 4 2 7 2 2" xfId="19825"/>
    <cellStyle name="Normal 5 4 2 7 2 2 2" xfId="49964"/>
    <cellStyle name="Normal 5 4 2 7 2 3" xfId="49963"/>
    <cellStyle name="Normal 5 4 2 7 3" xfId="19826"/>
    <cellStyle name="Normal 5 4 2 7 3 2" xfId="49965"/>
    <cellStyle name="Normal 5 4 2 7 4" xfId="49962"/>
    <cellStyle name="Normal 5 4 2 8" xfId="19827"/>
    <cellStyle name="Normal 5 4 2 8 2" xfId="19828"/>
    <cellStyle name="Normal 5 4 2 8 2 2" xfId="19829"/>
    <cellStyle name="Normal 5 4 2 8 2 2 2" xfId="49968"/>
    <cellStyle name="Normal 5 4 2 8 2 3" xfId="49967"/>
    <cellStyle name="Normal 5 4 2 8 3" xfId="19830"/>
    <cellStyle name="Normal 5 4 2 8 3 2" xfId="49969"/>
    <cellStyle name="Normal 5 4 2 8 4" xfId="49966"/>
    <cellStyle name="Normal 5 4 2 9" xfId="19831"/>
    <cellStyle name="Normal 5 4 2 9 2" xfId="19832"/>
    <cellStyle name="Normal 5 4 2 9 2 2" xfId="19833"/>
    <cellStyle name="Normal 5 4 2 9 2 2 2" xfId="49972"/>
    <cellStyle name="Normal 5 4 2 9 2 3" xfId="49971"/>
    <cellStyle name="Normal 5 4 2 9 3" xfId="19834"/>
    <cellStyle name="Normal 5 4 2 9 3 2" xfId="49973"/>
    <cellStyle name="Normal 5 4 2 9 4" xfId="49970"/>
    <cellStyle name="Normal 5 4 3" xfId="19835"/>
    <cellStyle name="Normal 5 4 3 10" xfId="19836"/>
    <cellStyle name="Normal 5 4 3 10 2" xfId="19837"/>
    <cellStyle name="Normal 5 4 3 10 2 2" xfId="19838"/>
    <cellStyle name="Normal 5 4 3 10 2 2 2" xfId="49977"/>
    <cellStyle name="Normal 5 4 3 10 2 3" xfId="49976"/>
    <cellStyle name="Normal 5 4 3 10 3" xfId="19839"/>
    <cellStyle name="Normal 5 4 3 10 3 2" xfId="49978"/>
    <cellStyle name="Normal 5 4 3 10 4" xfId="49975"/>
    <cellStyle name="Normal 5 4 3 11" xfId="19840"/>
    <cellStyle name="Normal 5 4 3 11 2" xfId="19841"/>
    <cellStyle name="Normal 5 4 3 11 2 2" xfId="49980"/>
    <cellStyle name="Normal 5 4 3 11 3" xfId="49979"/>
    <cellStyle name="Normal 5 4 3 12" xfId="19842"/>
    <cellStyle name="Normal 5 4 3 12 2" xfId="49981"/>
    <cellStyle name="Normal 5 4 3 13" xfId="19843"/>
    <cellStyle name="Normal 5 4 3 13 2" xfId="49982"/>
    <cellStyle name="Normal 5 4 3 14" xfId="49974"/>
    <cellStyle name="Normal 5 4 3 2" xfId="19844"/>
    <cellStyle name="Normal 5 4 3 2 10" xfId="19845"/>
    <cellStyle name="Normal 5 4 3 2 10 2" xfId="19846"/>
    <cellStyle name="Normal 5 4 3 2 10 2 2" xfId="49985"/>
    <cellStyle name="Normal 5 4 3 2 10 3" xfId="49984"/>
    <cellStyle name="Normal 5 4 3 2 11" xfId="19847"/>
    <cellStyle name="Normal 5 4 3 2 11 2" xfId="49986"/>
    <cellStyle name="Normal 5 4 3 2 12" xfId="49983"/>
    <cellStyle name="Normal 5 4 3 2 2" xfId="19848"/>
    <cellStyle name="Normal 5 4 3 2 2 2" xfId="19849"/>
    <cellStyle name="Normal 5 4 3 2 2 2 2" xfId="19850"/>
    <cellStyle name="Normal 5 4 3 2 2 2 2 2" xfId="19851"/>
    <cellStyle name="Normal 5 4 3 2 2 2 2 2 2" xfId="49990"/>
    <cellStyle name="Normal 5 4 3 2 2 2 2 3" xfId="49989"/>
    <cellStyle name="Normal 5 4 3 2 2 2 3" xfId="19852"/>
    <cellStyle name="Normal 5 4 3 2 2 2 3 2" xfId="49991"/>
    <cellStyle name="Normal 5 4 3 2 2 2 4" xfId="49988"/>
    <cellStyle name="Normal 5 4 3 2 2 3" xfId="19853"/>
    <cellStyle name="Normal 5 4 3 2 2 3 2" xfId="19854"/>
    <cellStyle name="Normal 5 4 3 2 2 3 2 2" xfId="19855"/>
    <cellStyle name="Normal 5 4 3 2 2 3 2 2 2" xfId="49994"/>
    <cellStyle name="Normal 5 4 3 2 2 3 2 3" xfId="49993"/>
    <cellStyle name="Normal 5 4 3 2 2 3 3" xfId="19856"/>
    <cellStyle name="Normal 5 4 3 2 2 3 3 2" xfId="49995"/>
    <cellStyle name="Normal 5 4 3 2 2 3 4" xfId="49992"/>
    <cellStyle name="Normal 5 4 3 2 2 4" xfId="19857"/>
    <cellStyle name="Normal 5 4 3 2 2 4 2" xfId="19858"/>
    <cellStyle name="Normal 5 4 3 2 2 4 2 2" xfId="19859"/>
    <cellStyle name="Normal 5 4 3 2 2 4 2 2 2" xfId="49998"/>
    <cellStyle name="Normal 5 4 3 2 2 4 2 3" xfId="49997"/>
    <cellStyle name="Normal 5 4 3 2 2 4 3" xfId="19860"/>
    <cellStyle name="Normal 5 4 3 2 2 4 3 2" xfId="49999"/>
    <cellStyle name="Normal 5 4 3 2 2 4 4" xfId="49996"/>
    <cellStyle name="Normal 5 4 3 2 2 5" xfId="19861"/>
    <cellStyle name="Normal 5 4 3 2 2 5 2" xfId="19862"/>
    <cellStyle name="Normal 5 4 3 2 2 5 2 2" xfId="50001"/>
    <cellStyle name="Normal 5 4 3 2 2 5 3" xfId="50000"/>
    <cellStyle name="Normal 5 4 3 2 2 6" xfId="19863"/>
    <cellStyle name="Normal 5 4 3 2 2 6 2" xfId="50002"/>
    <cellStyle name="Normal 5 4 3 2 2 7" xfId="49987"/>
    <cellStyle name="Normal 5 4 3 2 3" xfId="19864"/>
    <cellStyle name="Normal 5 4 3 2 3 2" xfId="19865"/>
    <cellStyle name="Normal 5 4 3 2 3 2 2" xfId="19866"/>
    <cellStyle name="Normal 5 4 3 2 3 2 2 2" xfId="19867"/>
    <cellStyle name="Normal 5 4 3 2 3 2 2 2 2" xfId="50006"/>
    <cellStyle name="Normal 5 4 3 2 3 2 2 3" xfId="50005"/>
    <cellStyle name="Normal 5 4 3 2 3 2 3" xfId="19868"/>
    <cellStyle name="Normal 5 4 3 2 3 2 3 2" xfId="50007"/>
    <cellStyle name="Normal 5 4 3 2 3 2 4" xfId="50004"/>
    <cellStyle name="Normal 5 4 3 2 3 3" xfId="19869"/>
    <cellStyle name="Normal 5 4 3 2 3 3 2" xfId="19870"/>
    <cellStyle name="Normal 5 4 3 2 3 3 2 2" xfId="19871"/>
    <cellStyle name="Normal 5 4 3 2 3 3 2 2 2" xfId="50010"/>
    <cellStyle name="Normal 5 4 3 2 3 3 2 3" xfId="50009"/>
    <cellStyle name="Normal 5 4 3 2 3 3 3" xfId="19872"/>
    <cellStyle name="Normal 5 4 3 2 3 3 3 2" xfId="50011"/>
    <cellStyle name="Normal 5 4 3 2 3 3 4" xfId="50008"/>
    <cellStyle name="Normal 5 4 3 2 3 4" xfId="19873"/>
    <cellStyle name="Normal 5 4 3 2 3 4 2" xfId="19874"/>
    <cellStyle name="Normal 5 4 3 2 3 4 2 2" xfId="19875"/>
    <cellStyle name="Normal 5 4 3 2 3 4 2 2 2" xfId="50014"/>
    <cellStyle name="Normal 5 4 3 2 3 4 2 3" xfId="50013"/>
    <cellStyle name="Normal 5 4 3 2 3 4 3" xfId="19876"/>
    <cellStyle name="Normal 5 4 3 2 3 4 3 2" xfId="50015"/>
    <cellStyle name="Normal 5 4 3 2 3 4 4" xfId="50012"/>
    <cellStyle name="Normal 5 4 3 2 3 5" xfId="19877"/>
    <cellStyle name="Normal 5 4 3 2 3 5 2" xfId="19878"/>
    <cellStyle name="Normal 5 4 3 2 3 5 2 2" xfId="50017"/>
    <cellStyle name="Normal 5 4 3 2 3 5 3" xfId="50016"/>
    <cellStyle name="Normal 5 4 3 2 3 6" xfId="19879"/>
    <cellStyle name="Normal 5 4 3 2 3 6 2" xfId="50018"/>
    <cellStyle name="Normal 5 4 3 2 3 7" xfId="50003"/>
    <cellStyle name="Normal 5 4 3 2 4" xfId="19880"/>
    <cellStyle name="Normal 5 4 3 2 4 2" xfId="19881"/>
    <cellStyle name="Normal 5 4 3 2 4 2 2" xfId="19882"/>
    <cellStyle name="Normal 5 4 3 2 4 2 2 2" xfId="19883"/>
    <cellStyle name="Normal 5 4 3 2 4 2 2 2 2" xfId="50022"/>
    <cellStyle name="Normal 5 4 3 2 4 2 2 3" xfId="50021"/>
    <cellStyle name="Normal 5 4 3 2 4 2 3" xfId="19884"/>
    <cellStyle name="Normal 5 4 3 2 4 2 3 2" xfId="50023"/>
    <cellStyle name="Normal 5 4 3 2 4 2 4" xfId="50020"/>
    <cellStyle name="Normal 5 4 3 2 4 3" xfId="19885"/>
    <cellStyle name="Normal 5 4 3 2 4 3 2" xfId="19886"/>
    <cellStyle name="Normal 5 4 3 2 4 3 2 2" xfId="19887"/>
    <cellStyle name="Normal 5 4 3 2 4 3 2 2 2" xfId="50026"/>
    <cellStyle name="Normal 5 4 3 2 4 3 2 3" xfId="50025"/>
    <cellStyle name="Normal 5 4 3 2 4 3 3" xfId="19888"/>
    <cellStyle name="Normal 5 4 3 2 4 3 3 2" xfId="50027"/>
    <cellStyle name="Normal 5 4 3 2 4 3 4" xfId="50024"/>
    <cellStyle name="Normal 5 4 3 2 4 4" xfId="19889"/>
    <cellStyle name="Normal 5 4 3 2 4 4 2" xfId="19890"/>
    <cellStyle name="Normal 5 4 3 2 4 4 2 2" xfId="50029"/>
    <cellStyle name="Normal 5 4 3 2 4 4 3" xfId="50028"/>
    <cellStyle name="Normal 5 4 3 2 4 5" xfId="19891"/>
    <cellStyle name="Normal 5 4 3 2 4 5 2" xfId="50030"/>
    <cellStyle name="Normal 5 4 3 2 4 6" xfId="50019"/>
    <cellStyle name="Normal 5 4 3 2 5" xfId="19892"/>
    <cellStyle name="Normal 5 4 3 2 5 2" xfId="19893"/>
    <cellStyle name="Normal 5 4 3 2 5 2 2" xfId="19894"/>
    <cellStyle name="Normal 5 4 3 2 5 2 2 2" xfId="50033"/>
    <cellStyle name="Normal 5 4 3 2 5 2 3" xfId="50032"/>
    <cellStyle name="Normal 5 4 3 2 5 3" xfId="19895"/>
    <cellStyle name="Normal 5 4 3 2 5 3 2" xfId="50034"/>
    <cellStyle name="Normal 5 4 3 2 5 4" xfId="50031"/>
    <cellStyle name="Normal 5 4 3 2 6" xfId="19896"/>
    <cellStyle name="Normal 5 4 3 2 6 2" xfId="19897"/>
    <cellStyle name="Normal 5 4 3 2 6 2 2" xfId="19898"/>
    <cellStyle name="Normal 5 4 3 2 6 2 2 2" xfId="50037"/>
    <cellStyle name="Normal 5 4 3 2 6 2 3" xfId="50036"/>
    <cellStyle name="Normal 5 4 3 2 6 3" xfId="19899"/>
    <cellStyle name="Normal 5 4 3 2 6 3 2" xfId="50038"/>
    <cellStyle name="Normal 5 4 3 2 6 4" xfId="50035"/>
    <cellStyle name="Normal 5 4 3 2 7" xfId="19900"/>
    <cellStyle name="Normal 5 4 3 2 7 2" xfId="19901"/>
    <cellStyle name="Normal 5 4 3 2 7 2 2" xfId="19902"/>
    <cellStyle name="Normal 5 4 3 2 7 2 2 2" xfId="50041"/>
    <cellStyle name="Normal 5 4 3 2 7 2 3" xfId="50040"/>
    <cellStyle name="Normal 5 4 3 2 7 3" xfId="19903"/>
    <cellStyle name="Normal 5 4 3 2 7 3 2" xfId="50042"/>
    <cellStyle name="Normal 5 4 3 2 7 4" xfId="50039"/>
    <cellStyle name="Normal 5 4 3 2 8" xfId="19904"/>
    <cellStyle name="Normal 5 4 3 2 8 2" xfId="19905"/>
    <cellStyle name="Normal 5 4 3 2 8 2 2" xfId="19906"/>
    <cellStyle name="Normal 5 4 3 2 8 2 2 2" xfId="50045"/>
    <cellStyle name="Normal 5 4 3 2 8 2 3" xfId="50044"/>
    <cellStyle name="Normal 5 4 3 2 8 3" xfId="19907"/>
    <cellStyle name="Normal 5 4 3 2 8 3 2" xfId="50046"/>
    <cellStyle name="Normal 5 4 3 2 8 4" xfId="50043"/>
    <cellStyle name="Normal 5 4 3 2 9" xfId="19908"/>
    <cellStyle name="Normal 5 4 3 2 9 2" xfId="19909"/>
    <cellStyle name="Normal 5 4 3 2 9 2 2" xfId="19910"/>
    <cellStyle name="Normal 5 4 3 2 9 2 2 2" xfId="50049"/>
    <cellStyle name="Normal 5 4 3 2 9 2 3" xfId="50048"/>
    <cellStyle name="Normal 5 4 3 2 9 3" xfId="19911"/>
    <cellStyle name="Normal 5 4 3 2 9 3 2" xfId="50050"/>
    <cellStyle name="Normal 5 4 3 2 9 4" xfId="50047"/>
    <cellStyle name="Normal 5 4 3 3" xfId="19912"/>
    <cellStyle name="Normal 5 4 3 3 2" xfId="19913"/>
    <cellStyle name="Normal 5 4 3 3 2 2" xfId="19914"/>
    <cellStyle name="Normal 5 4 3 3 2 2 2" xfId="19915"/>
    <cellStyle name="Normal 5 4 3 3 2 2 2 2" xfId="50054"/>
    <cellStyle name="Normal 5 4 3 3 2 2 3" xfId="50053"/>
    <cellStyle name="Normal 5 4 3 3 2 3" xfId="19916"/>
    <cellStyle name="Normal 5 4 3 3 2 3 2" xfId="50055"/>
    <cellStyle name="Normal 5 4 3 3 2 4" xfId="50052"/>
    <cellStyle name="Normal 5 4 3 3 3" xfId="19917"/>
    <cellStyle name="Normal 5 4 3 3 3 2" xfId="19918"/>
    <cellStyle name="Normal 5 4 3 3 3 2 2" xfId="19919"/>
    <cellStyle name="Normal 5 4 3 3 3 2 2 2" xfId="50058"/>
    <cellStyle name="Normal 5 4 3 3 3 2 3" xfId="50057"/>
    <cellStyle name="Normal 5 4 3 3 3 3" xfId="19920"/>
    <cellStyle name="Normal 5 4 3 3 3 3 2" xfId="50059"/>
    <cellStyle name="Normal 5 4 3 3 3 4" xfId="50056"/>
    <cellStyle name="Normal 5 4 3 3 4" xfId="19921"/>
    <cellStyle name="Normal 5 4 3 3 4 2" xfId="19922"/>
    <cellStyle name="Normal 5 4 3 3 4 2 2" xfId="19923"/>
    <cellStyle name="Normal 5 4 3 3 4 2 2 2" xfId="50062"/>
    <cellStyle name="Normal 5 4 3 3 4 2 3" xfId="50061"/>
    <cellStyle name="Normal 5 4 3 3 4 3" xfId="19924"/>
    <cellStyle name="Normal 5 4 3 3 4 3 2" xfId="50063"/>
    <cellStyle name="Normal 5 4 3 3 4 4" xfId="50060"/>
    <cellStyle name="Normal 5 4 3 3 5" xfId="19925"/>
    <cellStyle name="Normal 5 4 3 3 5 2" xfId="19926"/>
    <cellStyle name="Normal 5 4 3 3 5 2 2" xfId="50065"/>
    <cellStyle name="Normal 5 4 3 3 5 3" xfId="50064"/>
    <cellStyle name="Normal 5 4 3 3 6" xfId="19927"/>
    <cellStyle name="Normal 5 4 3 3 6 2" xfId="50066"/>
    <cellStyle name="Normal 5 4 3 3 7" xfId="50051"/>
    <cellStyle name="Normal 5 4 3 4" xfId="19928"/>
    <cellStyle name="Normal 5 4 3 4 2" xfId="19929"/>
    <cellStyle name="Normal 5 4 3 4 2 2" xfId="19930"/>
    <cellStyle name="Normal 5 4 3 4 2 2 2" xfId="19931"/>
    <cellStyle name="Normal 5 4 3 4 2 2 2 2" xfId="50070"/>
    <cellStyle name="Normal 5 4 3 4 2 2 3" xfId="50069"/>
    <cellStyle name="Normal 5 4 3 4 2 3" xfId="19932"/>
    <cellStyle name="Normal 5 4 3 4 2 3 2" xfId="50071"/>
    <cellStyle name="Normal 5 4 3 4 2 4" xfId="50068"/>
    <cellStyle name="Normal 5 4 3 4 3" xfId="19933"/>
    <cellStyle name="Normal 5 4 3 4 3 2" xfId="19934"/>
    <cellStyle name="Normal 5 4 3 4 3 2 2" xfId="19935"/>
    <cellStyle name="Normal 5 4 3 4 3 2 2 2" xfId="50074"/>
    <cellStyle name="Normal 5 4 3 4 3 2 3" xfId="50073"/>
    <cellStyle name="Normal 5 4 3 4 3 3" xfId="19936"/>
    <cellStyle name="Normal 5 4 3 4 3 3 2" xfId="50075"/>
    <cellStyle name="Normal 5 4 3 4 3 4" xfId="50072"/>
    <cellStyle name="Normal 5 4 3 4 4" xfId="19937"/>
    <cellStyle name="Normal 5 4 3 4 4 2" xfId="19938"/>
    <cellStyle name="Normal 5 4 3 4 4 2 2" xfId="19939"/>
    <cellStyle name="Normal 5 4 3 4 4 2 2 2" xfId="50078"/>
    <cellStyle name="Normal 5 4 3 4 4 2 3" xfId="50077"/>
    <cellStyle name="Normal 5 4 3 4 4 3" xfId="19940"/>
    <cellStyle name="Normal 5 4 3 4 4 3 2" xfId="50079"/>
    <cellStyle name="Normal 5 4 3 4 4 4" xfId="50076"/>
    <cellStyle name="Normal 5 4 3 4 5" xfId="19941"/>
    <cellStyle name="Normal 5 4 3 4 5 2" xfId="19942"/>
    <cellStyle name="Normal 5 4 3 4 5 2 2" xfId="50081"/>
    <cellStyle name="Normal 5 4 3 4 5 3" xfId="50080"/>
    <cellStyle name="Normal 5 4 3 4 6" xfId="19943"/>
    <cellStyle name="Normal 5 4 3 4 6 2" xfId="50082"/>
    <cellStyle name="Normal 5 4 3 4 7" xfId="50067"/>
    <cellStyle name="Normal 5 4 3 5" xfId="19944"/>
    <cellStyle name="Normal 5 4 3 5 2" xfId="19945"/>
    <cellStyle name="Normal 5 4 3 5 2 2" xfId="19946"/>
    <cellStyle name="Normal 5 4 3 5 2 2 2" xfId="19947"/>
    <cellStyle name="Normal 5 4 3 5 2 2 2 2" xfId="50086"/>
    <cellStyle name="Normal 5 4 3 5 2 2 3" xfId="50085"/>
    <cellStyle name="Normal 5 4 3 5 2 3" xfId="19948"/>
    <cellStyle name="Normal 5 4 3 5 2 3 2" xfId="50087"/>
    <cellStyle name="Normal 5 4 3 5 2 4" xfId="50084"/>
    <cellStyle name="Normal 5 4 3 5 3" xfId="19949"/>
    <cellStyle name="Normal 5 4 3 5 3 2" xfId="19950"/>
    <cellStyle name="Normal 5 4 3 5 3 2 2" xfId="19951"/>
    <cellStyle name="Normal 5 4 3 5 3 2 2 2" xfId="50090"/>
    <cellStyle name="Normal 5 4 3 5 3 2 3" xfId="50089"/>
    <cellStyle name="Normal 5 4 3 5 3 3" xfId="19952"/>
    <cellStyle name="Normal 5 4 3 5 3 3 2" xfId="50091"/>
    <cellStyle name="Normal 5 4 3 5 3 4" xfId="50088"/>
    <cellStyle name="Normal 5 4 3 5 4" xfId="19953"/>
    <cellStyle name="Normal 5 4 3 5 4 2" xfId="19954"/>
    <cellStyle name="Normal 5 4 3 5 4 2 2" xfId="50093"/>
    <cellStyle name="Normal 5 4 3 5 4 3" xfId="50092"/>
    <cellStyle name="Normal 5 4 3 5 5" xfId="19955"/>
    <cellStyle name="Normal 5 4 3 5 5 2" xfId="50094"/>
    <cellStyle name="Normal 5 4 3 5 6" xfId="50083"/>
    <cellStyle name="Normal 5 4 3 6" xfId="19956"/>
    <cellStyle name="Normal 5 4 3 6 2" xfId="19957"/>
    <cellStyle name="Normal 5 4 3 6 2 2" xfId="19958"/>
    <cellStyle name="Normal 5 4 3 6 2 2 2" xfId="50097"/>
    <cellStyle name="Normal 5 4 3 6 2 3" xfId="50096"/>
    <cellStyle name="Normal 5 4 3 6 3" xfId="19959"/>
    <cellStyle name="Normal 5 4 3 6 3 2" xfId="50098"/>
    <cellStyle name="Normal 5 4 3 6 4" xfId="50095"/>
    <cellStyle name="Normal 5 4 3 7" xfId="19960"/>
    <cellStyle name="Normal 5 4 3 7 2" xfId="19961"/>
    <cellStyle name="Normal 5 4 3 7 2 2" xfId="19962"/>
    <cellStyle name="Normal 5 4 3 7 2 2 2" xfId="50101"/>
    <cellStyle name="Normal 5 4 3 7 2 3" xfId="50100"/>
    <cellStyle name="Normal 5 4 3 7 3" xfId="19963"/>
    <cellStyle name="Normal 5 4 3 7 3 2" xfId="50102"/>
    <cellStyle name="Normal 5 4 3 7 4" xfId="50099"/>
    <cellStyle name="Normal 5 4 3 8" xfId="19964"/>
    <cellStyle name="Normal 5 4 3 8 2" xfId="19965"/>
    <cellStyle name="Normal 5 4 3 8 2 2" xfId="19966"/>
    <cellStyle name="Normal 5 4 3 8 2 2 2" xfId="50105"/>
    <cellStyle name="Normal 5 4 3 8 2 3" xfId="50104"/>
    <cellStyle name="Normal 5 4 3 8 3" xfId="19967"/>
    <cellStyle name="Normal 5 4 3 8 3 2" xfId="50106"/>
    <cellStyle name="Normal 5 4 3 8 4" xfId="50103"/>
    <cellStyle name="Normal 5 4 3 9" xfId="19968"/>
    <cellStyle name="Normal 5 4 3 9 2" xfId="19969"/>
    <cellStyle name="Normal 5 4 3 9 2 2" xfId="19970"/>
    <cellStyle name="Normal 5 4 3 9 2 2 2" xfId="50109"/>
    <cellStyle name="Normal 5 4 3 9 2 3" xfId="50108"/>
    <cellStyle name="Normal 5 4 3 9 3" xfId="19971"/>
    <cellStyle name="Normal 5 4 3 9 3 2" xfId="50110"/>
    <cellStyle name="Normal 5 4 3 9 4" xfId="50107"/>
    <cellStyle name="Normal 5 4 4" xfId="19972"/>
    <cellStyle name="Normal 5 4 4 10" xfId="19973"/>
    <cellStyle name="Normal 5 4 4 10 2" xfId="19974"/>
    <cellStyle name="Normal 5 4 4 10 2 2" xfId="50113"/>
    <cellStyle name="Normal 5 4 4 10 3" xfId="50112"/>
    <cellStyle name="Normal 5 4 4 11" xfId="19975"/>
    <cellStyle name="Normal 5 4 4 11 2" xfId="50114"/>
    <cellStyle name="Normal 5 4 4 12" xfId="50111"/>
    <cellStyle name="Normal 5 4 4 2" xfId="19976"/>
    <cellStyle name="Normal 5 4 4 2 2" xfId="19977"/>
    <cellStyle name="Normal 5 4 4 2 2 2" xfId="19978"/>
    <cellStyle name="Normal 5 4 4 2 2 2 2" xfId="19979"/>
    <cellStyle name="Normal 5 4 4 2 2 2 2 2" xfId="50118"/>
    <cellStyle name="Normal 5 4 4 2 2 2 3" xfId="50117"/>
    <cellStyle name="Normal 5 4 4 2 2 3" xfId="19980"/>
    <cellStyle name="Normal 5 4 4 2 2 3 2" xfId="50119"/>
    <cellStyle name="Normal 5 4 4 2 2 4" xfId="50116"/>
    <cellStyle name="Normal 5 4 4 2 3" xfId="19981"/>
    <cellStyle name="Normal 5 4 4 2 3 2" xfId="19982"/>
    <cellStyle name="Normal 5 4 4 2 3 2 2" xfId="19983"/>
    <cellStyle name="Normal 5 4 4 2 3 2 2 2" xfId="50122"/>
    <cellStyle name="Normal 5 4 4 2 3 2 3" xfId="50121"/>
    <cellStyle name="Normal 5 4 4 2 3 3" xfId="19984"/>
    <cellStyle name="Normal 5 4 4 2 3 3 2" xfId="50123"/>
    <cellStyle name="Normal 5 4 4 2 3 4" xfId="50120"/>
    <cellStyle name="Normal 5 4 4 2 4" xfId="19985"/>
    <cellStyle name="Normal 5 4 4 2 4 2" xfId="19986"/>
    <cellStyle name="Normal 5 4 4 2 4 2 2" xfId="19987"/>
    <cellStyle name="Normal 5 4 4 2 4 2 2 2" xfId="50126"/>
    <cellStyle name="Normal 5 4 4 2 4 2 3" xfId="50125"/>
    <cellStyle name="Normal 5 4 4 2 4 3" xfId="19988"/>
    <cellStyle name="Normal 5 4 4 2 4 3 2" xfId="50127"/>
    <cellStyle name="Normal 5 4 4 2 4 4" xfId="50124"/>
    <cellStyle name="Normal 5 4 4 2 5" xfId="19989"/>
    <cellStyle name="Normal 5 4 4 2 5 2" xfId="19990"/>
    <cellStyle name="Normal 5 4 4 2 5 2 2" xfId="50129"/>
    <cellStyle name="Normal 5 4 4 2 5 3" xfId="50128"/>
    <cellStyle name="Normal 5 4 4 2 6" xfId="19991"/>
    <cellStyle name="Normal 5 4 4 2 6 2" xfId="50130"/>
    <cellStyle name="Normal 5 4 4 2 7" xfId="50115"/>
    <cellStyle name="Normal 5 4 4 3" xfId="19992"/>
    <cellStyle name="Normal 5 4 4 3 2" xfId="19993"/>
    <cellStyle name="Normal 5 4 4 3 2 2" xfId="19994"/>
    <cellStyle name="Normal 5 4 4 3 2 2 2" xfId="19995"/>
    <cellStyle name="Normal 5 4 4 3 2 2 2 2" xfId="50134"/>
    <cellStyle name="Normal 5 4 4 3 2 2 3" xfId="50133"/>
    <cellStyle name="Normal 5 4 4 3 2 3" xfId="19996"/>
    <cellStyle name="Normal 5 4 4 3 2 3 2" xfId="50135"/>
    <cellStyle name="Normal 5 4 4 3 2 4" xfId="50132"/>
    <cellStyle name="Normal 5 4 4 3 3" xfId="19997"/>
    <cellStyle name="Normal 5 4 4 3 3 2" xfId="19998"/>
    <cellStyle name="Normal 5 4 4 3 3 2 2" xfId="19999"/>
    <cellStyle name="Normal 5 4 4 3 3 2 2 2" xfId="50138"/>
    <cellStyle name="Normal 5 4 4 3 3 2 3" xfId="50137"/>
    <cellStyle name="Normal 5 4 4 3 3 3" xfId="20000"/>
    <cellStyle name="Normal 5 4 4 3 3 3 2" xfId="50139"/>
    <cellStyle name="Normal 5 4 4 3 3 4" xfId="50136"/>
    <cellStyle name="Normal 5 4 4 3 4" xfId="20001"/>
    <cellStyle name="Normal 5 4 4 3 4 2" xfId="20002"/>
    <cellStyle name="Normal 5 4 4 3 4 2 2" xfId="20003"/>
    <cellStyle name="Normal 5 4 4 3 4 2 2 2" xfId="50142"/>
    <cellStyle name="Normal 5 4 4 3 4 2 3" xfId="50141"/>
    <cellStyle name="Normal 5 4 4 3 4 3" xfId="20004"/>
    <cellStyle name="Normal 5 4 4 3 4 3 2" xfId="50143"/>
    <cellStyle name="Normal 5 4 4 3 4 4" xfId="50140"/>
    <cellStyle name="Normal 5 4 4 3 5" xfId="20005"/>
    <cellStyle name="Normal 5 4 4 3 5 2" xfId="20006"/>
    <cellStyle name="Normal 5 4 4 3 5 2 2" xfId="50145"/>
    <cellStyle name="Normal 5 4 4 3 5 3" xfId="50144"/>
    <cellStyle name="Normal 5 4 4 3 6" xfId="20007"/>
    <cellStyle name="Normal 5 4 4 3 6 2" xfId="50146"/>
    <cellStyle name="Normal 5 4 4 3 7" xfId="50131"/>
    <cellStyle name="Normal 5 4 4 4" xfId="20008"/>
    <cellStyle name="Normal 5 4 4 4 2" xfId="20009"/>
    <cellStyle name="Normal 5 4 4 4 2 2" xfId="20010"/>
    <cellStyle name="Normal 5 4 4 4 2 2 2" xfId="20011"/>
    <cellStyle name="Normal 5 4 4 4 2 2 2 2" xfId="50150"/>
    <cellStyle name="Normal 5 4 4 4 2 2 3" xfId="50149"/>
    <cellStyle name="Normal 5 4 4 4 2 3" xfId="20012"/>
    <cellStyle name="Normal 5 4 4 4 2 3 2" xfId="50151"/>
    <cellStyle name="Normal 5 4 4 4 2 4" xfId="50148"/>
    <cellStyle name="Normal 5 4 4 4 3" xfId="20013"/>
    <cellStyle name="Normal 5 4 4 4 3 2" xfId="20014"/>
    <cellStyle name="Normal 5 4 4 4 3 2 2" xfId="20015"/>
    <cellStyle name="Normal 5 4 4 4 3 2 2 2" xfId="50154"/>
    <cellStyle name="Normal 5 4 4 4 3 2 3" xfId="50153"/>
    <cellStyle name="Normal 5 4 4 4 3 3" xfId="20016"/>
    <cellStyle name="Normal 5 4 4 4 3 3 2" xfId="50155"/>
    <cellStyle name="Normal 5 4 4 4 3 4" xfId="50152"/>
    <cellStyle name="Normal 5 4 4 4 4" xfId="20017"/>
    <cellStyle name="Normal 5 4 4 4 4 2" xfId="20018"/>
    <cellStyle name="Normal 5 4 4 4 4 2 2" xfId="50157"/>
    <cellStyle name="Normal 5 4 4 4 4 3" xfId="50156"/>
    <cellStyle name="Normal 5 4 4 4 5" xfId="20019"/>
    <cellStyle name="Normal 5 4 4 4 5 2" xfId="50158"/>
    <cellStyle name="Normal 5 4 4 4 6" xfId="50147"/>
    <cellStyle name="Normal 5 4 4 5" xfId="20020"/>
    <cellStyle name="Normal 5 4 4 5 2" xfId="20021"/>
    <cellStyle name="Normal 5 4 4 5 2 2" xfId="20022"/>
    <cellStyle name="Normal 5 4 4 5 2 2 2" xfId="50161"/>
    <cellStyle name="Normal 5 4 4 5 2 3" xfId="50160"/>
    <cellStyle name="Normal 5 4 4 5 3" xfId="20023"/>
    <cellStyle name="Normal 5 4 4 5 3 2" xfId="50162"/>
    <cellStyle name="Normal 5 4 4 5 4" xfId="50159"/>
    <cellStyle name="Normal 5 4 4 6" xfId="20024"/>
    <cellStyle name="Normal 5 4 4 6 2" xfId="20025"/>
    <cellStyle name="Normal 5 4 4 6 2 2" xfId="20026"/>
    <cellStyle name="Normal 5 4 4 6 2 2 2" xfId="50165"/>
    <cellStyle name="Normal 5 4 4 6 2 3" xfId="50164"/>
    <cellStyle name="Normal 5 4 4 6 3" xfId="20027"/>
    <cellStyle name="Normal 5 4 4 6 3 2" xfId="50166"/>
    <cellStyle name="Normal 5 4 4 6 4" xfId="50163"/>
    <cellStyle name="Normal 5 4 4 7" xfId="20028"/>
    <cellStyle name="Normal 5 4 4 7 2" xfId="20029"/>
    <cellStyle name="Normal 5 4 4 7 2 2" xfId="20030"/>
    <cellStyle name="Normal 5 4 4 7 2 2 2" xfId="50169"/>
    <cellStyle name="Normal 5 4 4 7 2 3" xfId="50168"/>
    <cellStyle name="Normal 5 4 4 7 3" xfId="20031"/>
    <cellStyle name="Normal 5 4 4 7 3 2" xfId="50170"/>
    <cellStyle name="Normal 5 4 4 7 4" xfId="50167"/>
    <cellStyle name="Normal 5 4 4 8" xfId="20032"/>
    <cellStyle name="Normal 5 4 4 8 2" xfId="20033"/>
    <cellStyle name="Normal 5 4 4 8 2 2" xfId="20034"/>
    <cellStyle name="Normal 5 4 4 8 2 2 2" xfId="50173"/>
    <cellStyle name="Normal 5 4 4 8 2 3" xfId="50172"/>
    <cellStyle name="Normal 5 4 4 8 3" xfId="20035"/>
    <cellStyle name="Normal 5 4 4 8 3 2" xfId="50174"/>
    <cellStyle name="Normal 5 4 4 8 4" xfId="50171"/>
    <cellStyle name="Normal 5 4 4 9" xfId="20036"/>
    <cellStyle name="Normal 5 4 4 9 2" xfId="20037"/>
    <cellStyle name="Normal 5 4 4 9 2 2" xfId="20038"/>
    <cellStyle name="Normal 5 4 4 9 2 2 2" xfId="50177"/>
    <cellStyle name="Normal 5 4 4 9 2 3" xfId="50176"/>
    <cellStyle name="Normal 5 4 4 9 3" xfId="20039"/>
    <cellStyle name="Normal 5 4 4 9 3 2" xfId="50178"/>
    <cellStyle name="Normal 5 4 4 9 4" xfId="50175"/>
    <cellStyle name="Normal 5 4 5" xfId="20040"/>
    <cellStyle name="Normal 5 4 5 2" xfId="20041"/>
    <cellStyle name="Normal 5 4 5 2 2" xfId="20042"/>
    <cellStyle name="Normal 5 4 5 2 2 2" xfId="20043"/>
    <cellStyle name="Normal 5 4 5 2 2 2 2" xfId="50182"/>
    <cellStyle name="Normal 5 4 5 2 2 3" xfId="50181"/>
    <cellStyle name="Normal 5 4 5 2 3" xfId="20044"/>
    <cellStyle name="Normal 5 4 5 2 3 2" xfId="50183"/>
    <cellStyle name="Normal 5 4 5 2 4" xfId="50180"/>
    <cellStyle name="Normal 5 4 5 3" xfId="20045"/>
    <cellStyle name="Normal 5 4 5 3 2" xfId="20046"/>
    <cellStyle name="Normal 5 4 5 3 2 2" xfId="20047"/>
    <cellStyle name="Normal 5 4 5 3 2 2 2" xfId="50186"/>
    <cellStyle name="Normal 5 4 5 3 2 3" xfId="50185"/>
    <cellStyle name="Normal 5 4 5 3 3" xfId="20048"/>
    <cellStyle name="Normal 5 4 5 3 3 2" xfId="50187"/>
    <cellStyle name="Normal 5 4 5 3 4" xfId="50184"/>
    <cellStyle name="Normal 5 4 5 4" xfId="20049"/>
    <cellStyle name="Normal 5 4 5 4 2" xfId="20050"/>
    <cellStyle name="Normal 5 4 5 4 2 2" xfId="20051"/>
    <cellStyle name="Normal 5 4 5 4 2 2 2" xfId="50190"/>
    <cellStyle name="Normal 5 4 5 4 2 3" xfId="50189"/>
    <cellStyle name="Normal 5 4 5 4 3" xfId="20052"/>
    <cellStyle name="Normal 5 4 5 4 3 2" xfId="50191"/>
    <cellStyle name="Normal 5 4 5 4 4" xfId="50188"/>
    <cellStyle name="Normal 5 4 5 5" xfId="20053"/>
    <cellStyle name="Normal 5 4 5 5 2" xfId="20054"/>
    <cellStyle name="Normal 5 4 5 5 2 2" xfId="50193"/>
    <cellStyle name="Normal 5 4 5 5 3" xfId="50192"/>
    <cellStyle name="Normal 5 4 5 6" xfId="20055"/>
    <cellStyle name="Normal 5 4 5 6 2" xfId="50194"/>
    <cellStyle name="Normal 5 4 5 7" xfId="50179"/>
    <cellStyle name="Normal 5 4 6" xfId="20056"/>
    <cellStyle name="Normal 5 4 6 2" xfId="20057"/>
    <cellStyle name="Normal 5 4 6 2 2" xfId="20058"/>
    <cellStyle name="Normal 5 4 6 2 2 2" xfId="20059"/>
    <cellStyle name="Normal 5 4 6 2 2 2 2" xfId="50198"/>
    <cellStyle name="Normal 5 4 6 2 2 3" xfId="50197"/>
    <cellStyle name="Normal 5 4 6 2 3" xfId="20060"/>
    <cellStyle name="Normal 5 4 6 2 3 2" xfId="50199"/>
    <cellStyle name="Normal 5 4 6 2 4" xfId="50196"/>
    <cellStyle name="Normal 5 4 6 3" xfId="20061"/>
    <cellStyle name="Normal 5 4 6 3 2" xfId="20062"/>
    <cellStyle name="Normal 5 4 6 3 2 2" xfId="20063"/>
    <cellStyle name="Normal 5 4 6 3 2 2 2" xfId="50202"/>
    <cellStyle name="Normal 5 4 6 3 2 3" xfId="50201"/>
    <cellStyle name="Normal 5 4 6 3 3" xfId="20064"/>
    <cellStyle name="Normal 5 4 6 3 3 2" xfId="50203"/>
    <cellStyle name="Normal 5 4 6 3 4" xfId="50200"/>
    <cellStyle name="Normal 5 4 6 4" xfId="20065"/>
    <cellStyle name="Normal 5 4 6 4 2" xfId="20066"/>
    <cellStyle name="Normal 5 4 6 4 2 2" xfId="20067"/>
    <cellStyle name="Normal 5 4 6 4 2 2 2" xfId="50206"/>
    <cellStyle name="Normal 5 4 6 4 2 3" xfId="50205"/>
    <cellStyle name="Normal 5 4 6 4 3" xfId="20068"/>
    <cellStyle name="Normal 5 4 6 4 3 2" xfId="50207"/>
    <cellStyle name="Normal 5 4 6 4 4" xfId="50204"/>
    <cellStyle name="Normal 5 4 6 5" xfId="20069"/>
    <cellStyle name="Normal 5 4 6 5 2" xfId="20070"/>
    <cellStyle name="Normal 5 4 6 5 2 2" xfId="50209"/>
    <cellStyle name="Normal 5 4 6 5 3" xfId="50208"/>
    <cellStyle name="Normal 5 4 6 6" xfId="20071"/>
    <cellStyle name="Normal 5 4 6 6 2" xfId="50210"/>
    <cellStyle name="Normal 5 4 6 7" xfId="50195"/>
    <cellStyle name="Normal 5 4 7" xfId="20072"/>
    <cellStyle name="Normal 5 4 7 2" xfId="20073"/>
    <cellStyle name="Normal 5 4 7 2 2" xfId="20074"/>
    <cellStyle name="Normal 5 4 7 2 2 2" xfId="20075"/>
    <cellStyle name="Normal 5 4 7 2 2 2 2" xfId="50214"/>
    <cellStyle name="Normal 5 4 7 2 2 3" xfId="50213"/>
    <cellStyle name="Normal 5 4 7 2 3" xfId="20076"/>
    <cellStyle name="Normal 5 4 7 2 3 2" xfId="50215"/>
    <cellStyle name="Normal 5 4 7 2 4" xfId="50212"/>
    <cellStyle name="Normal 5 4 7 3" xfId="20077"/>
    <cellStyle name="Normal 5 4 7 3 2" xfId="20078"/>
    <cellStyle name="Normal 5 4 7 3 2 2" xfId="20079"/>
    <cellStyle name="Normal 5 4 7 3 2 2 2" xfId="50218"/>
    <cellStyle name="Normal 5 4 7 3 2 3" xfId="50217"/>
    <cellStyle name="Normal 5 4 7 3 3" xfId="20080"/>
    <cellStyle name="Normal 5 4 7 3 3 2" xfId="50219"/>
    <cellStyle name="Normal 5 4 7 3 4" xfId="50216"/>
    <cellStyle name="Normal 5 4 7 4" xfId="20081"/>
    <cellStyle name="Normal 5 4 7 4 2" xfId="20082"/>
    <cellStyle name="Normal 5 4 7 4 2 2" xfId="50221"/>
    <cellStyle name="Normal 5 4 7 4 3" xfId="50220"/>
    <cellStyle name="Normal 5 4 7 5" xfId="20083"/>
    <cellStyle name="Normal 5 4 7 5 2" xfId="50222"/>
    <cellStyle name="Normal 5 4 7 6" xfId="50211"/>
    <cellStyle name="Normal 5 4 8" xfId="20084"/>
    <cellStyle name="Normal 5 4 8 2" xfId="20085"/>
    <cellStyle name="Normal 5 4 8 2 2" xfId="20086"/>
    <cellStyle name="Normal 5 4 8 2 2 2" xfId="50225"/>
    <cellStyle name="Normal 5 4 8 2 3" xfId="50224"/>
    <cellStyle name="Normal 5 4 8 3" xfId="20087"/>
    <cellStyle name="Normal 5 4 8 3 2" xfId="50226"/>
    <cellStyle name="Normal 5 4 8 4" xfId="50223"/>
    <cellStyle name="Normal 5 4 9" xfId="20088"/>
    <cellStyle name="Normal 5 4 9 2" xfId="20089"/>
    <cellStyle name="Normal 5 4 9 2 2" xfId="20090"/>
    <cellStyle name="Normal 5 4 9 2 2 2" xfId="50229"/>
    <cellStyle name="Normal 5 4 9 2 3" xfId="50228"/>
    <cellStyle name="Normal 5 4 9 3" xfId="20091"/>
    <cellStyle name="Normal 5 4 9 3 2" xfId="50230"/>
    <cellStyle name="Normal 5 4 9 4" xfId="50227"/>
    <cellStyle name="Normal 5 5" xfId="724"/>
    <cellStyle name="Normal 5 5 10" xfId="20093"/>
    <cellStyle name="Normal 5 5 10 2" xfId="20094"/>
    <cellStyle name="Normal 5 5 10 2 2" xfId="20095"/>
    <cellStyle name="Normal 5 5 10 2 2 2" xfId="50234"/>
    <cellStyle name="Normal 5 5 10 2 3" xfId="50233"/>
    <cellStyle name="Normal 5 5 10 3" xfId="20096"/>
    <cellStyle name="Normal 5 5 10 3 2" xfId="50235"/>
    <cellStyle name="Normal 5 5 10 4" xfId="50232"/>
    <cellStyle name="Normal 5 5 11" xfId="20097"/>
    <cellStyle name="Normal 5 5 11 2" xfId="20098"/>
    <cellStyle name="Normal 5 5 11 2 2" xfId="20099"/>
    <cellStyle name="Normal 5 5 11 2 2 2" xfId="50238"/>
    <cellStyle name="Normal 5 5 11 2 3" xfId="50237"/>
    <cellStyle name="Normal 5 5 11 3" xfId="20100"/>
    <cellStyle name="Normal 5 5 11 3 2" xfId="50239"/>
    <cellStyle name="Normal 5 5 11 4" xfId="50236"/>
    <cellStyle name="Normal 5 5 12" xfId="20101"/>
    <cellStyle name="Normal 5 5 12 2" xfId="20102"/>
    <cellStyle name="Normal 5 5 12 2 2" xfId="20103"/>
    <cellStyle name="Normal 5 5 12 2 2 2" xfId="50242"/>
    <cellStyle name="Normal 5 5 12 2 3" xfId="50241"/>
    <cellStyle name="Normal 5 5 12 3" xfId="20104"/>
    <cellStyle name="Normal 5 5 12 3 2" xfId="50243"/>
    <cellStyle name="Normal 5 5 12 4" xfId="50240"/>
    <cellStyle name="Normal 5 5 13" xfId="20105"/>
    <cellStyle name="Normal 5 5 13 2" xfId="20106"/>
    <cellStyle name="Normal 5 5 13 2 2" xfId="50245"/>
    <cellStyle name="Normal 5 5 13 3" xfId="50244"/>
    <cellStyle name="Normal 5 5 14" xfId="20107"/>
    <cellStyle name="Normal 5 5 14 2" xfId="50246"/>
    <cellStyle name="Normal 5 5 15" xfId="20108"/>
    <cellStyle name="Normal 5 5 15 2" xfId="50247"/>
    <cellStyle name="Normal 5 5 16" xfId="20092"/>
    <cellStyle name="Normal 5 5 16 2" xfId="50231"/>
    <cellStyle name="Normal 5 5 17" xfId="30313"/>
    <cellStyle name="Normal 5 5 17 2" xfId="60412"/>
    <cellStyle name="Normal 5 5 18" xfId="30929"/>
    <cellStyle name="Normal 5 5 2" xfId="20109"/>
    <cellStyle name="Normal 5 5 2 10" xfId="20110"/>
    <cellStyle name="Normal 5 5 2 10 2" xfId="20111"/>
    <cellStyle name="Normal 5 5 2 10 2 2" xfId="20112"/>
    <cellStyle name="Normal 5 5 2 10 2 2 2" xfId="50251"/>
    <cellStyle name="Normal 5 5 2 10 2 3" xfId="50250"/>
    <cellStyle name="Normal 5 5 2 10 3" xfId="20113"/>
    <cellStyle name="Normal 5 5 2 10 3 2" xfId="50252"/>
    <cellStyle name="Normal 5 5 2 10 4" xfId="50249"/>
    <cellStyle name="Normal 5 5 2 11" xfId="20114"/>
    <cellStyle name="Normal 5 5 2 11 2" xfId="20115"/>
    <cellStyle name="Normal 5 5 2 11 2 2" xfId="20116"/>
    <cellStyle name="Normal 5 5 2 11 2 2 2" xfId="50255"/>
    <cellStyle name="Normal 5 5 2 11 2 3" xfId="50254"/>
    <cellStyle name="Normal 5 5 2 11 3" xfId="20117"/>
    <cellStyle name="Normal 5 5 2 11 3 2" xfId="50256"/>
    <cellStyle name="Normal 5 5 2 11 4" xfId="50253"/>
    <cellStyle name="Normal 5 5 2 12" xfId="20118"/>
    <cellStyle name="Normal 5 5 2 12 2" xfId="20119"/>
    <cellStyle name="Normal 5 5 2 12 2 2" xfId="50258"/>
    <cellStyle name="Normal 5 5 2 12 3" xfId="50257"/>
    <cellStyle name="Normal 5 5 2 13" xfId="20120"/>
    <cellStyle name="Normal 5 5 2 13 2" xfId="50259"/>
    <cellStyle name="Normal 5 5 2 14" xfId="20121"/>
    <cellStyle name="Normal 5 5 2 14 2" xfId="50260"/>
    <cellStyle name="Normal 5 5 2 15" xfId="50248"/>
    <cellStyle name="Normal 5 5 2 2" xfId="20122"/>
    <cellStyle name="Normal 5 5 2 2 10" xfId="20123"/>
    <cellStyle name="Normal 5 5 2 2 10 2" xfId="20124"/>
    <cellStyle name="Normal 5 5 2 2 10 2 2" xfId="20125"/>
    <cellStyle name="Normal 5 5 2 2 10 2 2 2" xfId="50264"/>
    <cellStyle name="Normal 5 5 2 2 10 2 3" xfId="50263"/>
    <cellStyle name="Normal 5 5 2 2 10 3" xfId="20126"/>
    <cellStyle name="Normal 5 5 2 2 10 3 2" xfId="50265"/>
    <cellStyle name="Normal 5 5 2 2 10 4" xfId="50262"/>
    <cellStyle name="Normal 5 5 2 2 11" xfId="20127"/>
    <cellStyle name="Normal 5 5 2 2 11 2" xfId="20128"/>
    <cellStyle name="Normal 5 5 2 2 11 2 2" xfId="50267"/>
    <cellStyle name="Normal 5 5 2 2 11 3" xfId="50266"/>
    <cellStyle name="Normal 5 5 2 2 12" xfId="20129"/>
    <cellStyle name="Normal 5 5 2 2 12 2" xfId="50268"/>
    <cellStyle name="Normal 5 5 2 2 13" xfId="20130"/>
    <cellStyle name="Normal 5 5 2 2 13 2" xfId="50269"/>
    <cellStyle name="Normal 5 5 2 2 14" xfId="50261"/>
    <cellStyle name="Normal 5 5 2 2 2" xfId="20131"/>
    <cellStyle name="Normal 5 5 2 2 2 10" xfId="20132"/>
    <cellStyle name="Normal 5 5 2 2 2 10 2" xfId="20133"/>
    <cellStyle name="Normal 5 5 2 2 2 10 2 2" xfId="50272"/>
    <cellStyle name="Normal 5 5 2 2 2 10 3" xfId="50271"/>
    <cellStyle name="Normal 5 5 2 2 2 11" xfId="20134"/>
    <cellStyle name="Normal 5 5 2 2 2 11 2" xfId="50273"/>
    <cellStyle name="Normal 5 5 2 2 2 12" xfId="50270"/>
    <cellStyle name="Normal 5 5 2 2 2 2" xfId="20135"/>
    <cellStyle name="Normal 5 5 2 2 2 2 2" xfId="20136"/>
    <cellStyle name="Normal 5 5 2 2 2 2 2 2" xfId="20137"/>
    <cellStyle name="Normal 5 5 2 2 2 2 2 2 2" xfId="20138"/>
    <cellStyle name="Normal 5 5 2 2 2 2 2 2 2 2" xfId="50277"/>
    <cellStyle name="Normal 5 5 2 2 2 2 2 2 3" xfId="50276"/>
    <cellStyle name="Normal 5 5 2 2 2 2 2 3" xfId="20139"/>
    <cellStyle name="Normal 5 5 2 2 2 2 2 3 2" xfId="50278"/>
    <cellStyle name="Normal 5 5 2 2 2 2 2 4" xfId="50275"/>
    <cellStyle name="Normal 5 5 2 2 2 2 3" xfId="20140"/>
    <cellStyle name="Normal 5 5 2 2 2 2 3 2" xfId="20141"/>
    <cellStyle name="Normal 5 5 2 2 2 2 3 2 2" xfId="20142"/>
    <cellStyle name="Normal 5 5 2 2 2 2 3 2 2 2" xfId="50281"/>
    <cellStyle name="Normal 5 5 2 2 2 2 3 2 3" xfId="50280"/>
    <cellStyle name="Normal 5 5 2 2 2 2 3 3" xfId="20143"/>
    <cellStyle name="Normal 5 5 2 2 2 2 3 3 2" xfId="50282"/>
    <cellStyle name="Normal 5 5 2 2 2 2 3 4" xfId="50279"/>
    <cellStyle name="Normal 5 5 2 2 2 2 4" xfId="20144"/>
    <cellStyle name="Normal 5 5 2 2 2 2 4 2" xfId="20145"/>
    <cellStyle name="Normal 5 5 2 2 2 2 4 2 2" xfId="20146"/>
    <cellStyle name="Normal 5 5 2 2 2 2 4 2 2 2" xfId="50285"/>
    <cellStyle name="Normal 5 5 2 2 2 2 4 2 3" xfId="50284"/>
    <cellStyle name="Normal 5 5 2 2 2 2 4 3" xfId="20147"/>
    <cellStyle name="Normal 5 5 2 2 2 2 4 3 2" xfId="50286"/>
    <cellStyle name="Normal 5 5 2 2 2 2 4 4" xfId="50283"/>
    <cellStyle name="Normal 5 5 2 2 2 2 5" xfId="20148"/>
    <cellStyle name="Normal 5 5 2 2 2 2 5 2" xfId="20149"/>
    <cellStyle name="Normal 5 5 2 2 2 2 5 2 2" xfId="50288"/>
    <cellStyle name="Normal 5 5 2 2 2 2 5 3" xfId="50287"/>
    <cellStyle name="Normal 5 5 2 2 2 2 6" xfId="20150"/>
    <cellStyle name="Normal 5 5 2 2 2 2 6 2" xfId="50289"/>
    <cellStyle name="Normal 5 5 2 2 2 2 7" xfId="50274"/>
    <cellStyle name="Normal 5 5 2 2 2 3" xfId="20151"/>
    <cellStyle name="Normal 5 5 2 2 2 3 2" xfId="20152"/>
    <cellStyle name="Normal 5 5 2 2 2 3 2 2" xfId="20153"/>
    <cellStyle name="Normal 5 5 2 2 2 3 2 2 2" xfId="20154"/>
    <cellStyle name="Normal 5 5 2 2 2 3 2 2 2 2" xfId="50293"/>
    <cellStyle name="Normal 5 5 2 2 2 3 2 2 3" xfId="50292"/>
    <cellStyle name="Normal 5 5 2 2 2 3 2 3" xfId="20155"/>
    <cellStyle name="Normal 5 5 2 2 2 3 2 3 2" xfId="50294"/>
    <cellStyle name="Normal 5 5 2 2 2 3 2 4" xfId="50291"/>
    <cellStyle name="Normal 5 5 2 2 2 3 3" xfId="20156"/>
    <cellStyle name="Normal 5 5 2 2 2 3 3 2" xfId="20157"/>
    <cellStyle name="Normal 5 5 2 2 2 3 3 2 2" xfId="20158"/>
    <cellStyle name="Normal 5 5 2 2 2 3 3 2 2 2" xfId="50297"/>
    <cellStyle name="Normal 5 5 2 2 2 3 3 2 3" xfId="50296"/>
    <cellStyle name="Normal 5 5 2 2 2 3 3 3" xfId="20159"/>
    <cellStyle name="Normal 5 5 2 2 2 3 3 3 2" xfId="50298"/>
    <cellStyle name="Normal 5 5 2 2 2 3 3 4" xfId="50295"/>
    <cellStyle name="Normal 5 5 2 2 2 3 4" xfId="20160"/>
    <cellStyle name="Normal 5 5 2 2 2 3 4 2" xfId="20161"/>
    <cellStyle name="Normal 5 5 2 2 2 3 4 2 2" xfId="20162"/>
    <cellStyle name="Normal 5 5 2 2 2 3 4 2 2 2" xfId="50301"/>
    <cellStyle name="Normal 5 5 2 2 2 3 4 2 3" xfId="50300"/>
    <cellStyle name="Normal 5 5 2 2 2 3 4 3" xfId="20163"/>
    <cellStyle name="Normal 5 5 2 2 2 3 4 3 2" xfId="50302"/>
    <cellStyle name="Normal 5 5 2 2 2 3 4 4" xfId="50299"/>
    <cellStyle name="Normal 5 5 2 2 2 3 5" xfId="20164"/>
    <cellStyle name="Normal 5 5 2 2 2 3 5 2" xfId="20165"/>
    <cellStyle name="Normal 5 5 2 2 2 3 5 2 2" xfId="50304"/>
    <cellStyle name="Normal 5 5 2 2 2 3 5 3" xfId="50303"/>
    <cellStyle name="Normal 5 5 2 2 2 3 6" xfId="20166"/>
    <cellStyle name="Normal 5 5 2 2 2 3 6 2" xfId="50305"/>
    <cellStyle name="Normal 5 5 2 2 2 3 7" xfId="50290"/>
    <cellStyle name="Normal 5 5 2 2 2 4" xfId="20167"/>
    <cellStyle name="Normal 5 5 2 2 2 4 2" xfId="20168"/>
    <cellStyle name="Normal 5 5 2 2 2 4 2 2" xfId="20169"/>
    <cellStyle name="Normal 5 5 2 2 2 4 2 2 2" xfId="20170"/>
    <cellStyle name="Normal 5 5 2 2 2 4 2 2 2 2" xfId="50309"/>
    <cellStyle name="Normal 5 5 2 2 2 4 2 2 3" xfId="50308"/>
    <cellStyle name="Normal 5 5 2 2 2 4 2 3" xfId="20171"/>
    <cellStyle name="Normal 5 5 2 2 2 4 2 3 2" xfId="50310"/>
    <cellStyle name="Normal 5 5 2 2 2 4 2 4" xfId="50307"/>
    <cellStyle name="Normal 5 5 2 2 2 4 3" xfId="20172"/>
    <cellStyle name="Normal 5 5 2 2 2 4 3 2" xfId="20173"/>
    <cellStyle name="Normal 5 5 2 2 2 4 3 2 2" xfId="20174"/>
    <cellStyle name="Normal 5 5 2 2 2 4 3 2 2 2" xfId="50313"/>
    <cellStyle name="Normal 5 5 2 2 2 4 3 2 3" xfId="50312"/>
    <cellStyle name="Normal 5 5 2 2 2 4 3 3" xfId="20175"/>
    <cellStyle name="Normal 5 5 2 2 2 4 3 3 2" xfId="50314"/>
    <cellStyle name="Normal 5 5 2 2 2 4 3 4" xfId="50311"/>
    <cellStyle name="Normal 5 5 2 2 2 4 4" xfId="20176"/>
    <cellStyle name="Normal 5 5 2 2 2 4 4 2" xfId="20177"/>
    <cellStyle name="Normal 5 5 2 2 2 4 4 2 2" xfId="50316"/>
    <cellStyle name="Normal 5 5 2 2 2 4 4 3" xfId="50315"/>
    <cellStyle name="Normal 5 5 2 2 2 4 5" xfId="20178"/>
    <cellStyle name="Normal 5 5 2 2 2 4 5 2" xfId="50317"/>
    <cellStyle name="Normal 5 5 2 2 2 4 6" xfId="50306"/>
    <cellStyle name="Normal 5 5 2 2 2 5" xfId="20179"/>
    <cellStyle name="Normal 5 5 2 2 2 5 2" xfId="20180"/>
    <cellStyle name="Normal 5 5 2 2 2 5 2 2" xfId="20181"/>
    <cellStyle name="Normal 5 5 2 2 2 5 2 2 2" xfId="50320"/>
    <cellStyle name="Normal 5 5 2 2 2 5 2 3" xfId="50319"/>
    <cellStyle name="Normal 5 5 2 2 2 5 3" xfId="20182"/>
    <cellStyle name="Normal 5 5 2 2 2 5 3 2" xfId="50321"/>
    <cellStyle name="Normal 5 5 2 2 2 5 4" xfId="50318"/>
    <cellStyle name="Normal 5 5 2 2 2 6" xfId="20183"/>
    <cellStyle name="Normal 5 5 2 2 2 6 2" xfId="20184"/>
    <cellStyle name="Normal 5 5 2 2 2 6 2 2" xfId="20185"/>
    <cellStyle name="Normal 5 5 2 2 2 6 2 2 2" xfId="50324"/>
    <cellStyle name="Normal 5 5 2 2 2 6 2 3" xfId="50323"/>
    <cellStyle name="Normal 5 5 2 2 2 6 3" xfId="20186"/>
    <cellStyle name="Normal 5 5 2 2 2 6 3 2" xfId="50325"/>
    <cellStyle name="Normal 5 5 2 2 2 6 4" xfId="50322"/>
    <cellStyle name="Normal 5 5 2 2 2 7" xfId="20187"/>
    <cellStyle name="Normal 5 5 2 2 2 7 2" xfId="20188"/>
    <cellStyle name="Normal 5 5 2 2 2 7 2 2" xfId="20189"/>
    <cellStyle name="Normal 5 5 2 2 2 7 2 2 2" xfId="50328"/>
    <cellStyle name="Normal 5 5 2 2 2 7 2 3" xfId="50327"/>
    <cellStyle name="Normal 5 5 2 2 2 7 3" xfId="20190"/>
    <cellStyle name="Normal 5 5 2 2 2 7 3 2" xfId="50329"/>
    <cellStyle name="Normal 5 5 2 2 2 7 4" xfId="50326"/>
    <cellStyle name="Normal 5 5 2 2 2 8" xfId="20191"/>
    <cellStyle name="Normal 5 5 2 2 2 8 2" xfId="20192"/>
    <cellStyle name="Normal 5 5 2 2 2 8 2 2" xfId="20193"/>
    <cellStyle name="Normal 5 5 2 2 2 8 2 2 2" xfId="50332"/>
    <cellStyle name="Normal 5 5 2 2 2 8 2 3" xfId="50331"/>
    <cellStyle name="Normal 5 5 2 2 2 8 3" xfId="20194"/>
    <cellStyle name="Normal 5 5 2 2 2 8 3 2" xfId="50333"/>
    <cellStyle name="Normal 5 5 2 2 2 8 4" xfId="50330"/>
    <cellStyle name="Normal 5 5 2 2 2 9" xfId="20195"/>
    <cellStyle name="Normal 5 5 2 2 2 9 2" xfId="20196"/>
    <cellStyle name="Normal 5 5 2 2 2 9 2 2" xfId="20197"/>
    <cellStyle name="Normal 5 5 2 2 2 9 2 2 2" xfId="50336"/>
    <cellStyle name="Normal 5 5 2 2 2 9 2 3" xfId="50335"/>
    <cellStyle name="Normal 5 5 2 2 2 9 3" xfId="20198"/>
    <cellStyle name="Normal 5 5 2 2 2 9 3 2" xfId="50337"/>
    <cellStyle name="Normal 5 5 2 2 2 9 4" xfId="50334"/>
    <cellStyle name="Normal 5 5 2 2 3" xfId="20199"/>
    <cellStyle name="Normal 5 5 2 2 3 2" xfId="20200"/>
    <cellStyle name="Normal 5 5 2 2 3 2 2" xfId="20201"/>
    <cellStyle name="Normal 5 5 2 2 3 2 2 2" xfId="20202"/>
    <cellStyle name="Normal 5 5 2 2 3 2 2 2 2" xfId="50341"/>
    <cellStyle name="Normal 5 5 2 2 3 2 2 3" xfId="50340"/>
    <cellStyle name="Normal 5 5 2 2 3 2 3" xfId="20203"/>
    <cellStyle name="Normal 5 5 2 2 3 2 3 2" xfId="50342"/>
    <cellStyle name="Normal 5 5 2 2 3 2 4" xfId="50339"/>
    <cellStyle name="Normal 5 5 2 2 3 3" xfId="20204"/>
    <cellStyle name="Normal 5 5 2 2 3 3 2" xfId="20205"/>
    <cellStyle name="Normal 5 5 2 2 3 3 2 2" xfId="20206"/>
    <cellStyle name="Normal 5 5 2 2 3 3 2 2 2" xfId="50345"/>
    <cellStyle name="Normal 5 5 2 2 3 3 2 3" xfId="50344"/>
    <cellStyle name="Normal 5 5 2 2 3 3 3" xfId="20207"/>
    <cellStyle name="Normal 5 5 2 2 3 3 3 2" xfId="50346"/>
    <cellStyle name="Normal 5 5 2 2 3 3 4" xfId="50343"/>
    <cellStyle name="Normal 5 5 2 2 3 4" xfId="20208"/>
    <cellStyle name="Normal 5 5 2 2 3 4 2" xfId="20209"/>
    <cellStyle name="Normal 5 5 2 2 3 4 2 2" xfId="20210"/>
    <cellStyle name="Normal 5 5 2 2 3 4 2 2 2" xfId="50349"/>
    <cellStyle name="Normal 5 5 2 2 3 4 2 3" xfId="50348"/>
    <cellStyle name="Normal 5 5 2 2 3 4 3" xfId="20211"/>
    <cellStyle name="Normal 5 5 2 2 3 4 3 2" xfId="50350"/>
    <cellStyle name="Normal 5 5 2 2 3 4 4" xfId="50347"/>
    <cellStyle name="Normal 5 5 2 2 3 5" xfId="20212"/>
    <cellStyle name="Normal 5 5 2 2 3 5 2" xfId="20213"/>
    <cellStyle name="Normal 5 5 2 2 3 5 2 2" xfId="50352"/>
    <cellStyle name="Normal 5 5 2 2 3 5 3" xfId="50351"/>
    <cellStyle name="Normal 5 5 2 2 3 6" xfId="20214"/>
    <cellStyle name="Normal 5 5 2 2 3 6 2" xfId="50353"/>
    <cellStyle name="Normal 5 5 2 2 3 7" xfId="50338"/>
    <cellStyle name="Normal 5 5 2 2 4" xfId="20215"/>
    <cellStyle name="Normal 5 5 2 2 4 2" xfId="20216"/>
    <cellStyle name="Normal 5 5 2 2 4 2 2" xfId="20217"/>
    <cellStyle name="Normal 5 5 2 2 4 2 2 2" xfId="20218"/>
    <cellStyle name="Normal 5 5 2 2 4 2 2 2 2" xfId="50357"/>
    <cellStyle name="Normal 5 5 2 2 4 2 2 3" xfId="50356"/>
    <cellStyle name="Normal 5 5 2 2 4 2 3" xfId="20219"/>
    <cellStyle name="Normal 5 5 2 2 4 2 3 2" xfId="50358"/>
    <cellStyle name="Normal 5 5 2 2 4 2 4" xfId="50355"/>
    <cellStyle name="Normal 5 5 2 2 4 3" xfId="20220"/>
    <cellStyle name="Normal 5 5 2 2 4 3 2" xfId="20221"/>
    <cellStyle name="Normal 5 5 2 2 4 3 2 2" xfId="20222"/>
    <cellStyle name="Normal 5 5 2 2 4 3 2 2 2" xfId="50361"/>
    <cellStyle name="Normal 5 5 2 2 4 3 2 3" xfId="50360"/>
    <cellStyle name="Normal 5 5 2 2 4 3 3" xfId="20223"/>
    <cellStyle name="Normal 5 5 2 2 4 3 3 2" xfId="50362"/>
    <cellStyle name="Normal 5 5 2 2 4 3 4" xfId="50359"/>
    <cellStyle name="Normal 5 5 2 2 4 4" xfId="20224"/>
    <cellStyle name="Normal 5 5 2 2 4 4 2" xfId="20225"/>
    <cellStyle name="Normal 5 5 2 2 4 4 2 2" xfId="20226"/>
    <cellStyle name="Normal 5 5 2 2 4 4 2 2 2" xfId="50365"/>
    <cellStyle name="Normal 5 5 2 2 4 4 2 3" xfId="50364"/>
    <cellStyle name="Normal 5 5 2 2 4 4 3" xfId="20227"/>
    <cellStyle name="Normal 5 5 2 2 4 4 3 2" xfId="50366"/>
    <cellStyle name="Normal 5 5 2 2 4 4 4" xfId="50363"/>
    <cellStyle name="Normal 5 5 2 2 4 5" xfId="20228"/>
    <cellStyle name="Normal 5 5 2 2 4 5 2" xfId="20229"/>
    <cellStyle name="Normal 5 5 2 2 4 5 2 2" xfId="50368"/>
    <cellStyle name="Normal 5 5 2 2 4 5 3" xfId="50367"/>
    <cellStyle name="Normal 5 5 2 2 4 6" xfId="20230"/>
    <cellStyle name="Normal 5 5 2 2 4 6 2" xfId="50369"/>
    <cellStyle name="Normal 5 5 2 2 4 7" xfId="50354"/>
    <cellStyle name="Normal 5 5 2 2 5" xfId="20231"/>
    <cellStyle name="Normal 5 5 2 2 5 2" xfId="20232"/>
    <cellStyle name="Normal 5 5 2 2 5 2 2" xfId="20233"/>
    <cellStyle name="Normal 5 5 2 2 5 2 2 2" xfId="20234"/>
    <cellStyle name="Normal 5 5 2 2 5 2 2 2 2" xfId="50373"/>
    <cellStyle name="Normal 5 5 2 2 5 2 2 3" xfId="50372"/>
    <cellStyle name="Normal 5 5 2 2 5 2 3" xfId="20235"/>
    <cellStyle name="Normal 5 5 2 2 5 2 3 2" xfId="50374"/>
    <cellStyle name="Normal 5 5 2 2 5 2 4" xfId="50371"/>
    <cellStyle name="Normal 5 5 2 2 5 3" xfId="20236"/>
    <cellStyle name="Normal 5 5 2 2 5 3 2" xfId="20237"/>
    <cellStyle name="Normal 5 5 2 2 5 3 2 2" xfId="20238"/>
    <cellStyle name="Normal 5 5 2 2 5 3 2 2 2" xfId="50377"/>
    <cellStyle name="Normal 5 5 2 2 5 3 2 3" xfId="50376"/>
    <cellStyle name="Normal 5 5 2 2 5 3 3" xfId="20239"/>
    <cellStyle name="Normal 5 5 2 2 5 3 3 2" xfId="50378"/>
    <cellStyle name="Normal 5 5 2 2 5 3 4" xfId="50375"/>
    <cellStyle name="Normal 5 5 2 2 5 4" xfId="20240"/>
    <cellStyle name="Normal 5 5 2 2 5 4 2" xfId="20241"/>
    <cellStyle name="Normal 5 5 2 2 5 4 2 2" xfId="50380"/>
    <cellStyle name="Normal 5 5 2 2 5 4 3" xfId="50379"/>
    <cellStyle name="Normal 5 5 2 2 5 5" xfId="20242"/>
    <cellStyle name="Normal 5 5 2 2 5 5 2" xfId="50381"/>
    <cellStyle name="Normal 5 5 2 2 5 6" xfId="50370"/>
    <cellStyle name="Normal 5 5 2 2 6" xfId="20243"/>
    <cellStyle name="Normal 5 5 2 2 6 2" xfId="20244"/>
    <cellStyle name="Normal 5 5 2 2 6 2 2" xfId="20245"/>
    <cellStyle name="Normal 5 5 2 2 6 2 2 2" xfId="50384"/>
    <cellStyle name="Normal 5 5 2 2 6 2 3" xfId="50383"/>
    <cellStyle name="Normal 5 5 2 2 6 3" xfId="20246"/>
    <cellStyle name="Normal 5 5 2 2 6 3 2" xfId="50385"/>
    <cellStyle name="Normal 5 5 2 2 6 4" xfId="50382"/>
    <cellStyle name="Normal 5 5 2 2 7" xfId="20247"/>
    <cellStyle name="Normal 5 5 2 2 7 2" xfId="20248"/>
    <cellStyle name="Normal 5 5 2 2 7 2 2" xfId="20249"/>
    <cellStyle name="Normal 5 5 2 2 7 2 2 2" xfId="50388"/>
    <cellStyle name="Normal 5 5 2 2 7 2 3" xfId="50387"/>
    <cellStyle name="Normal 5 5 2 2 7 3" xfId="20250"/>
    <cellStyle name="Normal 5 5 2 2 7 3 2" xfId="50389"/>
    <cellStyle name="Normal 5 5 2 2 7 4" xfId="50386"/>
    <cellStyle name="Normal 5 5 2 2 8" xfId="20251"/>
    <cellStyle name="Normal 5 5 2 2 8 2" xfId="20252"/>
    <cellStyle name="Normal 5 5 2 2 8 2 2" xfId="20253"/>
    <cellStyle name="Normal 5 5 2 2 8 2 2 2" xfId="50392"/>
    <cellStyle name="Normal 5 5 2 2 8 2 3" xfId="50391"/>
    <cellStyle name="Normal 5 5 2 2 8 3" xfId="20254"/>
    <cellStyle name="Normal 5 5 2 2 8 3 2" xfId="50393"/>
    <cellStyle name="Normal 5 5 2 2 8 4" xfId="50390"/>
    <cellStyle name="Normal 5 5 2 2 9" xfId="20255"/>
    <cellStyle name="Normal 5 5 2 2 9 2" xfId="20256"/>
    <cellStyle name="Normal 5 5 2 2 9 2 2" xfId="20257"/>
    <cellStyle name="Normal 5 5 2 2 9 2 2 2" xfId="50396"/>
    <cellStyle name="Normal 5 5 2 2 9 2 3" xfId="50395"/>
    <cellStyle name="Normal 5 5 2 2 9 3" xfId="20258"/>
    <cellStyle name="Normal 5 5 2 2 9 3 2" xfId="50397"/>
    <cellStyle name="Normal 5 5 2 2 9 4" xfId="50394"/>
    <cellStyle name="Normal 5 5 2 3" xfId="20259"/>
    <cellStyle name="Normal 5 5 2 3 10" xfId="20260"/>
    <cellStyle name="Normal 5 5 2 3 10 2" xfId="20261"/>
    <cellStyle name="Normal 5 5 2 3 10 2 2" xfId="50400"/>
    <cellStyle name="Normal 5 5 2 3 10 3" xfId="50399"/>
    <cellStyle name="Normal 5 5 2 3 11" xfId="20262"/>
    <cellStyle name="Normal 5 5 2 3 11 2" xfId="50401"/>
    <cellStyle name="Normal 5 5 2 3 12" xfId="50398"/>
    <cellStyle name="Normal 5 5 2 3 2" xfId="20263"/>
    <cellStyle name="Normal 5 5 2 3 2 2" xfId="20264"/>
    <cellStyle name="Normal 5 5 2 3 2 2 2" xfId="20265"/>
    <cellStyle name="Normal 5 5 2 3 2 2 2 2" xfId="20266"/>
    <cellStyle name="Normal 5 5 2 3 2 2 2 2 2" xfId="50405"/>
    <cellStyle name="Normal 5 5 2 3 2 2 2 3" xfId="50404"/>
    <cellStyle name="Normal 5 5 2 3 2 2 3" xfId="20267"/>
    <cellStyle name="Normal 5 5 2 3 2 2 3 2" xfId="50406"/>
    <cellStyle name="Normal 5 5 2 3 2 2 4" xfId="50403"/>
    <cellStyle name="Normal 5 5 2 3 2 3" xfId="20268"/>
    <cellStyle name="Normal 5 5 2 3 2 3 2" xfId="20269"/>
    <cellStyle name="Normal 5 5 2 3 2 3 2 2" xfId="20270"/>
    <cellStyle name="Normal 5 5 2 3 2 3 2 2 2" xfId="50409"/>
    <cellStyle name="Normal 5 5 2 3 2 3 2 3" xfId="50408"/>
    <cellStyle name="Normal 5 5 2 3 2 3 3" xfId="20271"/>
    <cellStyle name="Normal 5 5 2 3 2 3 3 2" xfId="50410"/>
    <cellStyle name="Normal 5 5 2 3 2 3 4" xfId="50407"/>
    <cellStyle name="Normal 5 5 2 3 2 4" xfId="20272"/>
    <cellStyle name="Normal 5 5 2 3 2 4 2" xfId="20273"/>
    <cellStyle name="Normal 5 5 2 3 2 4 2 2" xfId="20274"/>
    <cellStyle name="Normal 5 5 2 3 2 4 2 2 2" xfId="50413"/>
    <cellStyle name="Normal 5 5 2 3 2 4 2 3" xfId="50412"/>
    <cellStyle name="Normal 5 5 2 3 2 4 3" xfId="20275"/>
    <cellStyle name="Normal 5 5 2 3 2 4 3 2" xfId="50414"/>
    <cellStyle name="Normal 5 5 2 3 2 4 4" xfId="50411"/>
    <cellStyle name="Normal 5 5 2 3 2 5" xfId="20276"/>
    <cellStyle name="Normal 5 5 2 3 2 5 2" xfId="20277"/>
    <cellStyle name="Normal 5 5 2 3 2 5 2 2" xfId="50416"/>
    <cellStyle name="Normal 5 5 2 3 2 5 3" xfId="50415"/>
    <cellStyle name="Normal 5 5 2 3 2 6" xfId="20278"/>
    <cellStyle name="Normal 5 5 2 3 2 6 2" xfId="50417"/>
    <cellStyle name="Normal 5 5 2 3 2 7" xfId="50402"/>
    <cellStyle name="Normal 5 5 2 3 3" xfId="20279"/>
    <cellStyle name="Normal 5 5 2 3 3 2" xfId="20280"/>
    <cellStyle name="Normal 5 5 2 3 3 2 2" xfId="20281"/>
    <cellStyle name="Normal 5 5 2 3 3 2 2 2" xfId="20282"/>
    <cellStyle name="Normal 5 5 2 3 3 2 2 2 2" xfId="50421"/>
    <cellStyle name="Normal 5 5 2 3 3 2 2 3" xfId="50420"/>
    <cellStyle name="Normal 5 5 2 3 3 2 3" xfId="20283"/>
    <cellStyle name="Normal 5 5 2 3 3 2 3 2" xfId="50422"/>
    <cellStyle name="Normal 5 5 2 3 3 2 4" xfId="50419"/>
    <cellStyle name="Normal 5 5 2 3 3 3" xfId="20284"/>
    <cellStyle name="Normal 5 5 2 3 3 3 2" xfId="20285"/>
    <cellStyle name="Normal 5 5 2 3 3 3 2 2" xfId="20286"/>
    <cellStyle name="Normal 5 5 2 3 3 3 2 2 2" xfId="50425"/>
    <cellStyle name="Normal 5 5 2 3 3 3 2 3" xfId="50424"/>
    <cellStyle name="Normal 5 5 2 3 3 3 3" xfId="20287"/>
    <cellStyle name="Normal 5 5 2 3 3 3 3 2" xfId="50426"/>
    <cellStyle name="Normal 5 5 2 3 3 3 4" xfId="50423"/>
    <cellStyle name="Normal 5 5 2 3 3 4" xfId="20288"/>
    <cellStyle name="Normal 5 5 2 3 3 4 2" xfId="20289"/>
    <cellStyle name="Normal 5 5 2 3 3 4 2 2" xfId="20290"/>
    <cellStyle name="Normal 5 5 2 3 3 4 2 2 2" xfId="50429"/>
    <cellStyle name="Normal 5 5 2 3 3 4 2 3" xfId="50428"/>
    <cellStyle name="Normal 5 5 2 3 3 4 3" xfId="20291"/>
    <cellStyle name="Normal 5 5 2 3 3 4 3 2" xfId="50430"/>
    <cellStyle name="Normal 5 5 2 3 3 4 4" xfId="50427"/>
    <cellStyle name="Normal 5 5 2 3 3 5" xfId="20292"/>
    <cellStyle name="Normal 5 5 2 3 3 5 2" xfId="20293"/>
    <cellStyle name="Normal 5 5 2 3 3 5 2 2" xfId="50432"/>
    <cellStyle name="Normal 5 5 2 3 3 5 3" xfId="50431"/>
    <cellStyle name="Normal 5 5 2 3 3 6" xfId="20294"/>
    <cellStyle name="Normal 5 5 2 3 3 6 2" xfId="50433"/>
    <cellStyle name="Normal 5 5 2 3 3 7" xfId="50418"/>
    <cellStyle name="Normal 5 5 2 3 4" xfId="20295"/>
    <cellStyle name="Normal 5 5 2 3 4 2" xfId="20296"/>
    <cellStyle name="Normal 5 5 2 3 4 2 2" xfId="20297"/>
    <cellStyle name="Normal 5 5 2 3 4 2 2 2" xfId="20298"/>
    <cellStyle name="Normal 5 5 2 3 4 2 2 2 2" xfId="50437"/>
    <cellStyle name="Normal 5 5 2 3 4 2 2 3" xfId="50436"/>
    <cellStyle name="Normal 5 5 2 3 4 2 3" xfId="20299"/>
    <cellStyle name="Normal 5 5 2 3 4 2 3 2" xfId="50438"/>
    <cellStyle name="Normal 5 5 2 3 4 2 4" xfId="50435"/>
    <cellStyle name="Normal 5 5 2 3 4 3" xfId="20300"/>
    <cellStyle name="Normal 5 5 2 3 4 3 2" xfId="20301"/>
    <cellStyle name="Normal 5 5 2 3 4 3 2 2" xfId="20302"/>
    <cellStyle name="Normal 5 5 2 3 4 3 2 2 2" xfId="50441"/>
    <cellStyle name="Normal 5 5 2 3 4 3 2 3" xfId="50440"/>
    <cellStyle name="Normal 5 5 2 3 4 3 3" xfId="20303"/>
    <cellStyle name="Normal 5 5 2 3 4 3 3 2" xfId="50442"/>
    <cellStyle name="Normal 5 5 2 3 4 3 4" xfId="50439"/>
    <cellStyle name="Normal 5 5 2 3 4 4" xfId="20304"/>
    <cellStyle name="Normal 5 5 2 3 4 4 2" xfId="20305"/>
    <cellStyle name="Normal 5 5 2 3 4 4 2 2" xfId="50444"/>
    <cellStyle name="Normal 5 5 2 3 4 4 3" xfId="50443"/>
    <cellStyle name="Normal 5 5 2 3 4 5" xfId="20306"/>
    <cellStyle name="Normal 5 5 2 3 4 5 2" xfId="50445"/>
    <cellStyle name="Normal 5 5 2 3 4 6" xfId="50434"/>
    <cellStyle name="Normal 5 5 2 3 5" xfId="20307"/>
    <cellStyle name="Normal 5 5 2 3 5 2" xfId="20308"/>
    <cellStyle name="Normal 5 5 2 3 5 2 2" xfId="20309"/>
    <cellStyle name="Normal 5 5 2 3 5 2 2 2" xfId="50448"/>
    <cellStyle name="Normal 5 5 2 3 5 2 3" xfId="50447"/>
    <cellStyle name="Normal 5 5 2 3 5 3" xfId="20310"/>
    <cellStyle name="Normal 5 5 2 3 5 3 2" xfId="50449"/>
    <cellStyle name="Normal 5 5 2 3 5 4" xfId="50446"/>
    <cellStyle name="Normal 5 5 2 3 6" xfId="20311"/>
    <cellStyle name="Normal 5 5 2 3 6 2" xfId="20312"/>
    <cellStyle name="Normal 5 5 2 3 6 2 2" xfId="20313"/>
    <cellStyle name="Normal 5 5 2 3 6 2 2 2" xfId="50452"/>
    <cellStyle name="Normal 5 5 2 3 6 2 3" xfId="50451"/>
    <cellStyle name="Normal 5 5 2 3 6 3" xfId="20314"/>
    <cellStyle name="Normal 5 5 2 3 6 3 2" xfId="50453"/>
    <cellStyle name="Normal 5 5 2 3 6 4" xfId="50450"/>
    <cellStyle name="Normal 5 5 2 3 7" xfId="20315"/>
    <cellStyle name="Normal 5 5 2 3 7 2" xfId="20316"/>
    <cellStyle name="Normal 5 5 2 3 7 2 2" xfId="20317"/>
    <cellStyle name="Normal 5 5 2 3 7 2 2 2" xfId="50456"/>
    <cellStyle name="Normal 5 5 2 3 7 2 3" xfId="50455"/>
    <cellStyle name="Normal 5 5 2 3 7 3" xfId="20318"/>
    <cellStyle name="Normal 5 5 2 3 7 3 2" xfId="50457"/>
    <cellStyle name="Normal 5 5 2 3 7 4" xfId="50454"/>
    <cellStyle name="Normal 5 5 2 3 8" xfId="20319"/>
    <cellStyle name="Normal 5 5 2 3 8 2" xfId="20320"/>
    <cellStyle name="Normal 5 5 2 3 8 2 2" xfId="20321"/>
    <cellStyle name="Normal 5 5 2 3 8 2 2 2" xfId="50460"/>
    <cellStyle name="Normal 5 5 2 3 8 2 3" xfId="50459"/>
    <cellStyle name="Normal 5 5 2 3 8 3" xfId="20322"/>
    <cellStyle name="Normal 5 5 2 3 8 3 2" xfId="50461"/>
    <cellStyle name="Normal 5 5 2 3 8 4" xfId="50458"/>
    <cellStyle name="Normal 5 5 2 3 9" xfId="20323"/>
    <cellStyle name="Normal 5 5 2 3 9 2" xfId="20324"/>
    <cellStyle name="Normal 5 5 2 3 9 2 2" xfId="20325"/>
    <cellStyle name="Normal 5 5 2 3 9 2 2 2" xfId="50464"/>
    <cellStyle name="Normal 5 5 2 3 9 2 3" xfId="50463"/>
    <cellStyle name="Normal 5 5 2 3 9 3" xfId="20326"/>
    <cellStyle name="Normal 5 5 2 3 9 3 2" xfId="50465"/>
    <cellStyle name="Normal 5 5 2 3 9 4" xfId="50462"/>
    <cellStyle name="Normal 5 5 2 4" xfId="20327"/>
    <cellStyle name="Normal 5 5 2 4 2" xfId="20328"/>
    <cellStyle name="Normal 5 5 2 4 2 2" xfId="20329"/>
    <cellStyle name="Normal 5 5 2 4 2 2 2" xfId="20330"/>
    <cellStyle name="Normal 5 5 2 4 2 2 2 2" xfId="50469"/>
    <cellStyle name="Normal 5 5 2 4 2 2 3" xfId="50468"/>
    <cellStyle name="Normal 5 5 2 4 2 3" xfId="20331"/>
    <cellStyle name="Normal 5 5 2 4 2 3 2" xfId="50470"/>
    <cellStyle name="Normal 5 5 2 4 2 4" xfId="50467"/>
    <cellStyle name="Normal 5 5 2 4 3" xfId="20332"/>
    <cellStyle name="Normal 5 5 2 4 3 2" xfId="20333"/>
    <cellStyle name="Normal 5 5 2 4 3 2 2" xfId="20334"/>
    <cellStyle name="Normal 5 5 2 4 3 2 2 2" xfId="50473"/>
    <cellStyle name="Normal 5 5 2 4 3 2 3" xfId="50472"/>
    <cellStyle name="Normal 5 5 2 4 3 3" xfId="20335"/>
    <cellStyle name="Normal 5 5 2 4 3 3 2" xfId="50474"/>
    <cellStyle name="Normal 5 5 2 4 3 4" xfId="50471"/>
    <cellStyle name="Normal 5 5 2 4 4" xfId="20336"/>
    <cellStyle name="Normal 5 5 2 4 4 2" xfId="20337"/>
    <cellStyle name="Normal 5 5 2 4 4 2 2" xfId="20338"/>
    <cellStyle name="Normal 5 5 2 4 4 2 2 2" xfId="50477"/>
    <cellStyle name="Normal 5 5 2 4 4 2 3" xfId="50476"/>
    <cellStyle name="Normal 5 5 2 4 4 3" xfId="20339"/>
    <cellStyle name="Normal 5 5 2 4 4 3 2" xfId="50478"/>
    <cellStyle name="Normal 5 5 2 4 4 4" xfId="50475"/>
    <cellStyle name="Normal 5 5 2 4 5" xfId="20340"/>
    <cellStyle name="Normal 5 5 2 4 5 2" xfId="20341"/>
    <cellStyle name="Normal 5 5 2 4 5 2 2" xfId="50480"/>
    <cellStyle name="Normal 5 5 2 4 5 3" xfId="50479"/>
    <cellStyle name="Normal 5 5 2 4 6" xfId="20342"/>
    <cellStyle name="Normal 5 5 2 4 6 2" xfId="50481"/>
    <cellStyle name="Normal 5 5 2 4 7" xfId="50466"/>
    <cellStyle name="Normal 5 5 2 5" xfId="20343"/>
    <cellStyle name="Normal 5 5 2 5 2" xfId="20344"/>
    <cellStyle name="Normal 5 5 2 5 2 2" xfId="20345"/>
    <cellStyle name="Normal 5 5 2 5 2 2 2" xfId="20346"/>
    <cellStyle name="Normal 5 5 2 5 2 2 2 2" xfId="50485"/>
    <cellStyle name="Normal 5 5 2 5 2 2 3" xfId="50484"/>
    <cellStyle name="Normal 5 5 2 5 2 3" xfId="20347"/>
    <cellStyle name="Normal 5 5 2 5 2 3 2" xfId="50486"/>
    <cellStyle name="Normal 5 5 2 5 2 4" xfId="50483"/>
    <cellStyle name="Normal 5 5 2 5 3" xfId="20348"/>
    <cellStyle name="Normal 5 5 2 5 3 2" xfId="20349"/>
    <cellStyle name="Normal 5 5 2 5 3 2 2" xfId="20350"/>
    <cellStyle name="Normal 5 5 2 5 3 2 2 2" xfId="50489"/>
    <cellStyle name="Normal 5 5 2 5 3 2 3" xfId="50488"/>
    <cellStyle name="Normal 5 5 2 5 3 3" xfId="20351"/>
    <cellStyle name="Normal 5 5 2 5 3 3 2" xfId="50490"/>
    <cellStyle name="Normal 5 5 2 5 3 4" xfId="50487"/>
    <cellStyle name="Normal 5 5 2 5 4" xfId="20352"/>
    <cellStyle name="Normal 5 5 2 5 4 2" xfId="20353"/>
    <cellStyle name="Normal 5 5 2 5 4 2 2" xfId="20354"/>
    <cellStyle name="Normal 5 5 2 5 4 2 2 2" xfId="50493"/>
    <cellStyle name="Normal 5 5 2 5 4 2 3" xfId="50492"/>
    <cellStyle name="Normal 5 5 2 5 4 3" xfId="20355"/>
    <cellStyle name="Normal 5 5 2 5 4 3 2" xfId="50494"/>
    <cellStyle name="Normal 5 5 2 5 4 4" xfId="50491"/>
    <cellStyle name="Normal 5 5 2 5 5" xfId="20356"/>
    <cellStyle name="Normal 5 5 2 5 5 2" xfId="20357"/>
    <cellStyle name="Normal 5 5 2 5 5 2 2" xfId="50496"/>
    <cellStyle name="Normal 5 5 2 5 5 3" xfId="50495"/>
    <cellStyle name="Normal 5 5 2 5 6" xfId="20358"/>
    <cellStyle name="Normal 5 5 2 5 6 2" xfId="50497"/>
    <cellStyle name="Normal 5 5 2 5 7" xfId="50482"/>
    <cellStyle name="Normal 5 5 2 6" xfId="20359"/>
    <cellStyle name="Normal 5 5 2 6 2" xfId="20360"/>
    <cellStyle name="Normal 5 5 2 6 2 2" xfId="20361"/>
    <cellStyle name="Normal 5 5 2 6 2 2 2" xfId="20362"/>
    <cellStyle name="Normal 5 5 2 6 2 2 2 2" xfId="50501"/>
    <cellStyle name="Normal 5 5 2 6 2 2 3" xfId="50500"/>
    <cellStyle name="Normal 5 5 2 6 2 3" xfId="20363"/>
    <cellStyle name="Normal 5 5 2 6 2 3 2" xfId="50502"/>
    <cellStyle name="Normal 5 5 2 6 2 4" xfId="50499"/>
    <cellStyle name="Normal 5 5 2 6 3" xfId="20364"/>
    <cellStyle name="Normal 5 5 2 6 3 2" xfId="20365"/>
    <cellStyle name="Normal 5 5 2 6 3 2 2" xfId="20366"/>
    <cellStyle name="Normal 5 5 2 6 3 2 2 2" xfId="50505"/>
    <cellStyle name="Normal 5 5 2 6 3 2 3" xfId="50504"/>
    <cellStyle name="Normal 5 5 2 6 3 3" xfId="20367"/>
    <cellStyle name="Normal 5 5 2 6 3 3 2" xfId="50506"/>
    <cellStyle name="Normal 5 5 2 6 3 4" xfId="50503"/>
    <cellStyle name="Normal 5 5 2 6 4" xfId="20368"/>
    <cellStyle name="Normal 5 5 2 6 4 2" xfId="20369"/>
    <cellStyle name="Normal 5 5 2 6 4 2 2" xfId="50508"/>
    <cellStyle name="Normal 5 5 2 6 4 3" xfId="50507"/>
    <cellStyle name="Normal 5 5 2 6 5" xfId="20370"/>
    <cellStyle name="Normal 5 5 2 6 5 2" xfId="50509"/>
    <cellStyle name="Normal 5 5 2 6 6" xfId="50498"/>
    <cellStyle name="Normal 5 5 2 7" xfId="20371"/>
    <cellStyle name="Normal 5 5 2 7 2" xfId="20372"/>
    <cellStyle name="Normal 5 5 2 7 2 2" xfId="20373"/>
    <cellStyle name="Normal 5 5 2 7 2 2 2" xfId="50512"/>
    <cellStyle name="Normal 5 5 2 7 2 3" xfId="50511"/>
    <cellStyle name="Normal 5 5 2 7 3" xfId="20374"/>
    <cellStyle name="Normal 5 5 2 7 3 2" xfId="50513"/>
    <cellStyle name="Normal 5 5 2 7 4" xfId="50510"/>
    <cellStyle name="Normal 5 5 2 8" xfId="20375"/>
    <cellStyle name="Normal 5 5 2 8 2" xfId="20376"/>
    <cellStyle name="Normal 5 5 2 8 2 2" xfId="20377"/>
    <cellStyle name="Normal 5 5 2 8 2 2 2" xfId="50516"/>
    <cellStyle name="Normal 5 5 2 8 2 3" xfId="50515"/>
    <cellStyle name="Normal 5 5 2 8 3" xfId="20378"/>
    <cellStyle name="Normal 5 5 2 8 3 2" xfId="50517"/>
    <cellStyle name="Normal 5 5 2 8 4" xfId="50514"/>
    <cellStyle name="Normal 5 5 2 9" xfId="20379"/>
    <cellStyle name="Normal 5 5 2 9 2" xfId="20380"/>
    <cellStyle name="Normal 5 5 2 9 2 2" xfId="20381"/>
    <cellStyle name="Normal 5 5 2 9 2 2 2" xfId="50520"/>
    <cellStyle name="Normal 5 5 2 9 2 3" xfId="50519"/>
    <cellStyle name="Normal 5 5 2 9 3" xfId="20382"/>
    <cellStyle name="Normal 5 5 2 9 3 2" xfId="50521"/>
    <cellStyle name="Normal 5 5 2 9 4" xfId="50518"/>
    <cellStyle name="Normal 5 5 3" xfId="20383"/>
    <cellStyle name="Normal 5 5 3 10" xfId="20384"/>
    <cellStyle name="Normal 5 5 3 10 2" xfId="20385"/>
    <cellStyle name="Normal 5 5 3 10 2 2" xfId="20386"/>
    <cellStyle name="Normal 5 5 3 10 2 2 2" xfId="50525"/>
    <cellStyle name="Normal 5 5 3 10 2 3" xfId="50524"/>
    <cellStyle name="Normal 5 5 3 10 3" xfId="20387"/>
    <cellStyle name="Normal 5 5 3 10 3 2" xfId="50526"/>
    <cellStyle name="Normal 5 5 3 10 4" xfId="50523"/>
    <cellStyle name="Normal 5 5 3 11" xfId="20388"/>
    <cellStyle name="Normal 5 5 3 11 2" xfId="20389"/>
    <cellStyle name="Normal 5 5 3 11 2 2" xfId="50528"/>
    <cellStyle name="Normal 5 5 3 11 3" xfId="50527"/>
    <cellStyle name="Normal 5 5 3 12" xfId="20390"/>
    <cellStyle name="Normal 5 5 3 12 2" xfId="50529"/>
    <cellStyle name="Normal 5 5 3 13" xfId="20391"/>
    <cellStyle name="Normal 5 5 3 13 2" xfId="50530"/>
    <cellStyle name="Normal 5 5 3 14" xfId="50522"/>
    <cellStyle name="Normal 5 5 3 2" xfId="20392"/>
    <cellStyle name="Normal 5 5 3 2 10" xfId="20393"/>
    <cellStyle name="Normal 5 5 3 2 10 2" xfId="20394"/>
    <cellStyle name="Normal 5 5 3 2 10 2 2" xfId="50533"/>
    <cellStyle name="Normal 5 5 3 2 10 3" xfId="50532"/>
    <cellStyle name="Normal 5 5 3 2 11" xfId="20395"/>
    <cellStyle name="Normal 5 5 3 2 11 2" xfId="50534"/>
    <cellStyle name="Normal 5 5 3 2 12" xfId="50531"/>
    <cellStyle name="Normal 5 5 3 2 2" xfId="20396"/>
    <cellStyle name="Normal 5 5 3 2 2 2" xfId="20397"/>
    <cellStyle name="Normal 5 5 3 2 2 2 2" xfId="20398"/>
    <cellStyle name="Normal 5 5 3 2 2 2 2 2" xfId="20399"/>
    <cellStyle name="Normal 5 5 3 2 2 2 2 2 2" xfId="50538"/>
    <cellStyle name="Normal 5 5 3 2 2 2 2 3" xfId="50537"/>
    <cellStyle name="Normal 5 5 3 2 2 2 3" xfId="20400"/>
    <cellStyle name="Normal 5 5 3 2 2 2 3 2" xfId="50539"/>
    <cellStyle name="Normal 5 5 3 2 2 2 4" xfId="50536"/>
    <cellStyle name="Normal 5 5 3 2 2 3" xfId="20401"/>
    <cellStyle name="Normal 5 5 3 2 2 3 2" xfId="20402"/>
    <cellStyle name="Normal 5 5 3 2 2 3 2 2" xfId="20403"/>
    <cellStyle name="Normal 5 5 3 2 2 3 2 2 2" xfId="50542"/>
    <cellStyle name="Normal 5 5 3 2 2 3 2 3" xfId="50541"/>
    <cellStyle name="Normal 5 5 3 2 2 3 3" xfId="20404"/>
    <cellStyle name="Normal 5 5 3 2 2 3 3 2" xfId="50543"/>
    <cellStyle name="Normal 5 5 3 2 2 3 4" xfId="50540"/>
    <cellStyle name="Normal 5 5 3 2 2 4" xfId="20405"/>
    <cellStyle name="Normal 5 5 3 2 2 4 2" xfId="20406"/>
    <cellStyle name="Normal 5 5 3 2 2 4 2 2" xfId="20407"/>
    <cellStyle name="Normal 5 5 3 2 2 4 2 2 2" xfId="50546"/>
    <cellStyle name="Normal 5 5 3 2 2 4 2 3" xfId="50545"/>
    <cellStyle name="Normal 5 5 3 2 2 4 3" xfId="20408"/>
    <cellStyle name="Normal 5 5 3 2 2 4 3 2" xfId="50547"/>
    <cellStyle name="Normal 5 5 3 2 2 4 4" xfId="50544"/>
    <cellStyle name="Normal 5 5 3 2 2 5" xfId="20409"/>
    <cellStyle name="Normal 5 5 3 2 2 5 2" xfId="20410"/>
    <cellStyle name="Normal 5 5 3 2 2 5 2 2" xfId="50549"/>
    <cellStyle name="Normal 5 5 3 2 2 5 3" xfId="50548"/>
    <cellStyle name="Normal 5 5 3 2 2 6" xfId="20411"/>
    <cellStyle name="Normal 5 5 3 2 2 6 2" xfId="50550"/>
    <cellStyle name="Normal 5 5 3 2 2 7" xfId="50535"/>
    <cellStyle name="Normal 5 5 3 2 3" xfId="20412"/>
    <cellStyle name="Normal 5 5 3 2 3 2" xfId="20413"/>
    <cellStyle name="Normal 5 5 3 2 3 2 2" xfId="20414"/>
    <cellStyle name="Normal 5 5 3 2 3 2 2 2" xfId="20415"/>
    <cellStyle name="Normal 5 5 3 2 3 2 2 2 2" xfId="50554"/>
    <cellStyle name="Normal 5 5 3 2 3 2 2 3" xfId="50553"/>
    <cellStyle name="Normal 5 5 3 2 3 2 3" xfId="20416"/>
    <cellStyle name="Normal 5 5 3 2 3 2 3 2" xfId="50555"/>
    <cellStyle name="Normal 5 5 3 2 3 2 4" xfId="50552"/>
    <cellStyle name="Normal 5 5 3 2 3 3" xfId="20417"/>
    <cellStyle name="Normal 5 5 3 2 3 3 2" xfId="20418"/>
    <cellStyle name="Normal 5 5 3 2 3 3 2 2" xfId="20419"/>
    <cellStyle name="Normal 5 5 3 2 3 3 2 2 2" xfId="50558"/>
    <cellStyle name="Normal 5 5 3 2 3 3 2 3" xfId="50557"/>
    <cellStyle name="Normal 5 5 3 2 3 3 3" xfId="20420"/>
    <cellStyle name="Normal 5 5 3 2 3 3 3 2" xfId="50559"/>
    <cellStyle name="Normal 5 5 3 2 3 3 4" xfId="50556"/>
    <cellStyle name="Normal 5 5 3 2 3 4" xfId="20421"/>
    <cellStyle name="Normal 5 5 3 2 3 4 2" xfId="20422"/>
    <cellStyle name="Normal 5 5 3 2 3 4 2 2" xfId="20423"/>
    <cellStyle name="Normal 5 5 3 2 3 4 2 2 2" xfId="50562"/>
    <cellStyle name="Normal 5 5 3 2 3 4 2 3" xfId="50561"/>
    <cellStyle name="Normal 5 5 3 2 3 4 3" xfId="20424"/>
    <cellStyle name="Normal 5 5 3 2 3 4 3 2" xfId="50563"/>
    <cellStyle name="Normal 5 5 3 2 3 4 4" xfId="50560"/>
    <cellStyle name="Normal 5 5 3 2 3 5" xfId="20425"/>
    <cellStyle name="Normal 5 5 3 2 3 5 2" xfId="20426"/>
    <cellStyle name="Normal 5 5 3 2 3 5 2 2" xfId="50565"/>
    <cellStyle name="Normal 5 5 3 2 3 5 3" xfId="50564"/>
    <cellStyle name="Normal 5 5 3 2 3 6" xfId="20427"/>
    <cellStyle name="Normal 5 5 3 2 3 6 2" xfId="50566"/>
    <cellStyle name="Normal 5 5 3 2 3 7" xfId="50551"/>
    <cellStyle name="Normal 5 5 3 2 4" xfId="20428"/>
    <cellStyle name="Normal 5 5 3 2 4 2" xfId="20429"/>
    <cellStyle name="Normal 5 5 3 2 4 2 2" xfId="20430"/>
    <cellStyle name="Normal 5 5 3 2 4 2 2 2" xfId="20431"/>
    <cellStyle name="Normal 5 5 3 2 4 2 2 2 2" xfId="50570"/>
    <cellStyle name="Normal 5 5 3 2 4 2 2 3" xfId="50569"/>
    <cellStyle name="Normal 5 5 3 2 4 2 3" xfId="20432"/>
    <cellStyle name="Normal 5 5 3 2 4 2 3 2" xfId="50571"/>
    <cellStyle name="Normal 5 5 3 2 4 2 4" xfId="50568"/>
    <cellStyle name="Normal 5 5 3 2 4 3" xfId="20433"/>
    <cellStyle name="Normal 5 5 3 2 4 3 2" xfId="20434"/>
    <cellStyle name="Normal 5 5 3 2 4 3 2 2" xfId="20435"/>
    <cellStyle name="Normal 5 5 3 2 4 3 2 2 2" xfId="50574"/>
    <cellStyle name="Normal 5 5 3 2 4 3 2 3" xfId="50573"/>
    <cellStyle name="Normal 5 5 3 2 4 3 3" xfId="20436"/>
    <cellStyle name="Normal 5 5 3 2 4 3 3 2" xfId="50575"/>
    <cellStyle name="Normal 5 5 3 2 4 3 4" xfId="50572"/>
    <cellStyle name="Normal 5 5 3 2 4 4" xfId="20437"/>
    <cellStyle name="Normal 5 5 3 2 4 4 2" xfId="20438"/>
    <cellStyle name="Normal 5 5 3 2 4 4 2 2" xfId="50577"/>
    <cellStyle name="Normal 5 5 3 2 4 4 3" xfId="50576"/>
    <cellStyle name="Normal 5 5 3 2 4 5" xfId="20439"/>
    <cellStyle name="Normal 5 5 3 2 4 5 2" xfId="50578"/>
    <cellStyle name="Normal 5 5 3 2 4 6" xfId="50567"/>
    <cellStyle name="Normal 5 5 3 2 5" xfId="20440"/>
    <cellStyle name="Normal 5 5 3 2 5 2" xfId="20441"/>
    <cellStyle name="Normal 5 5 3 2 5 2 2" xfId="20442"/>
    <cellStyle name="Normal 5 5 3 2 5 2 2 2" xfId="50581"/>
    <cellStyle name="Normal 5 5 3 2 5 2 3" xfId="50580"/>
    <cellStyle name="Normal 5 5 3 2 5 3" xfId="20443"/>
    <cellStyle name="Normal 5 5 3 2 5 3 2" xfId="50582"/>
    <cellStyle name="Normal 5 5 3 2 5 4" xfId="50579"/>
    <cellStyle name="Normal 5 5 3 2 6" xfId="20444"/>
    <cellStyle name="Normal 5 5 3 2 6 2" xfId="20445"/>
    <cellStyle name="Normal 5 5 3 2 6 2 2" xfId="20446"/>
    <cellStyle name="Normal 5 5 3 2 6 2 2 2" xfId="50585"/>
    <cellStyle name="Normal 5 5 3 2 6 2 3" xfId="50584"/>
    <cellStyle name="Normal 5 5 3 2 6 3" xfId="20447"/>
    <cellStyle name="Normal 5 5 3 2 6 3 2" xfId="50586"/>
    <cellStyle name="Normal 5 5 3 2 6 4" xfId="50583"/>
    <cellStyle name="Normal 5 5 3 2 7" xfId="20448"/>
    <cellStyle name="Normal 5 5 3 2 7 2" xfId="20449"/>
    <cellStyle name="Normal 5 5 3 2 7 2 2" xfId="20450"/>
    <cellStyle name="Normal 5 5 3 2 7 2 2 2" xfId="50589"/>
    <cellStyle name="Normal 5 5 3 2 7 2 3" xfId="50588"/>
    <cellStyle name="Normal 5 5 3 2 7 3" xfId="20451"/>
    <cellStyle name="Normal 5 5 3 2 7 3 2" xfId="50590"/>
    <cellStyle name="Normal 5 5 3 2 7 4" xfId="50587"/>
    <cellStyle name="Normal 5 5 3 2 8" xfId="20452"/>
    <cellStyle name="Normal 5 5 3 2 8 2" xfId="20453"/>
    <cellStyle name="Normal 5 5 3 2 8 2 2" xfId="20454"/>
    <cellStyle name="Normal 5 5 3 2 8 2 2 2" xfId="50593"/>
    <cellStyle name="Normal 5 5 3 2 8 2 3" xfId="50592"/>
    <cellStyle name="Normal 5 5 3 2 8 3" xfId="20455"/>
    <cellStyle name="Normal 5 5 3 2 8 3 2" xfId="50594"/>
    <cellStyle name="Normal 5 5 3 2 8 4" xfId="50591"/>
    <cellStyle name="Normal 5 5 3 2 9" xfId="20456"/>
    <cellStyle name="Normal 5 5 3 2 9 2" xfId="20457"/>
    <cellStyle name="Normal 5 5 3 2 9 2 2" xfId="20458"/>
    <cellStyle name="Normal 5 5 3 2 9 2 2 2" xfId="50597"/>
    <cellStyle name="Normal 5 5 3 2 9 2 3" xfId="50596"/>
    <cellStyle name="Normal 5 5 3 2 9 3" xfId="20459"/>
    <cellStyle name="Normal 5 5 3 2 9 3 2" xfId="50598"/>
    <cellStyle name="Normal 5 5 3 2 9 4" xfId="50595"/>
    <cellStyle name="Normal 5 5 3 3" xfId="20460"/>
    <cellStyle name="Normal 5 5 3 3 2" xfId="20461"/>
    <cellStyle name="Normal 5 5 3 3 2 2" xfId="20462"/>
    <cellStyle name="Normal 5 5 3 3 2 2 2" xfId="20463"/>
    <cellStyle name="Normal 5 5 3 3 2 2 2 2" xfId="50602"/>
    <cellStyle name="Normal 5 5 3 3 2 2 3" xfId="50601"/>
    <cellStyle name="Normal 5 5 3 3 2 3" xfId="20464"/>
    <cellStyle name="Normal 5 5 3 3 2 3 2" xfId="50603"/>
    <cellStyle name="Normal 5 5 3 3 2 4" xfId="50600"/>
    <cellStyle name="Normal 5 5 3 3 3" xfId="20465"/>
    <cellStyle name="Normal 5 5 3 3 3 2" xfId="20466"/>
    <cellStyle name="Normal 5 5 3 3 3 2 2" xfId="20467"/>
    <cellStyle name="Normal 5 5 3 3 3 2 2 2" xfId="50606"/>
    <cellStyle name="Normal 5 5 3 3 3 2 3" xfId="50605"/>
    <cellStyle name="Normal 5 5 3 3 3 3" xfId="20468"/>
    <cellStyle name="Normal 5 5 3 3 3 3 2" xfId="50607"/>
    <cellStyle name="Normal 5 5 3 3 3 4" xfId="50604"/>
    <cellStyle name="Normal 5 5 3 3 4" xfId="20469"/>
    <cellStyle name="Normal 5 5 3 3 4 2" xfId="20470"/>
    <cellStyle name="Normal 5 5 3 3 4 2 2" xfId="20471"/>
    <cellStyle name="Normal 5 5 3 3 4 2 2 2" xfId="50610"/>
    <cellStyle name="Normal 5 5 3 3 4 2 3" xfId="50609"/>
    <cellStyle name="Normal 5 5 3 3 4 3" xfId="20472"/>
    <cellStyle name="Normal 5 5 3 3 4 3 2" xfId="50611"/>
    <cellStyle name="Normal 5 5 3 3 4 4" xfId="50608"/>
    <cellStyle name="Normal 5 5 3 3 5" xfId="20473"/>
    <cellStyle name="Normal 5 5 3 3 5 2" xfId="20474"/>
    <cellStyle name="Normal 5 5 3 3 5 2 2" xfId="50613"/>
    <cellStyle name="Normal 5 5 3 3 5 3" xfId="50612"/>
    <cellStyle name="Normal 5 5 3 3 6" xfId="20475"/>
    <cellStyle name="Normal 5 5 3 3 6 2" xfId="50614"/>
    <cellStyle name="Normal 5 5 3 3 7" xfId="50599"/>
    <cellStyle name="Normal 5 5 3 4" xfId="20476"/>
    <cellStyle name="Normal 5 5 3 4 2" xfId="20477"/>
    <cellStyle name="Normal 5 5 3 4 2 2" xfId="20478"/>
    <cellStyle name="Normal 5 5 3 4 2 2 2" xfId="20479"/>
    <cellStyle name="Normal 5 5 3 4 2 2 2 2" xfId="50618"/>
    <cellStyle name="Normal 5 5 3 4 2 2 3" xfId="50617"/>
    <cellStyle name="Normal 5 5 3 4 2 3" xfId="20480"/>
    <cellStyle name="Normal 5 5 3 4 2 3 2" xfId="50619"/>
    <cellStyle name="Normal 5 5 3 4 2 4" xfId="50616"/>
    <cellStyle name="Normal 5 5 3 4 3" xfId="20481"/>
    <cellStyle name="Normal 5 5 3 4 3 2" xfId="20482"/>
    <cellStyle name="Normal 5 5 3 4 3 2 2" xfId="20483"/>
    <cellStyle name="Normal 5 5 3 4 3 2 2 2" xfId="50622"/>
    <cellStyle name="Normal 5 5 3 4 3 2 3" xfId="50621"/>
    <cellStyle name="Normal 5 5 3 4 3 3" xfId="20484"/>
    <cellStyle name="Normal 5 5 3 4 3 3 2" xfId="50623"/>
    <cellStyle name="Normal 5 5 3 4 3 4" xfId="50620"/>
    <cellStyle name="Normal 5 5 3 4 4" xfId="20485"/>
    <cellStyle name="Normal 5 5 3 4 4 2" xfId="20486"/>
    <cellStyle name="Normal 5 5 3 4 4 2 2" xfId="20487"/>
    <cellStyle name="Normal 5 5 3 4 4 2 2 2" xfId="50626"/>
    <cellStyle name="Normal 5 5 3 4 4 2 3" xfId="50625"/>
    <cellStyle name="Normal 5 5 3 4 4 3" xfId="20488"/>
    <cellStyle name="Normal 5 5 3 4 4 3 2" xfId="50627"/>
    <cellStyle name="Normal 5 5 3 4 4 4" xfId="50624"/>
    <cellStyle name="Normal 5 5 3 4 5" xfId="20489"/>
    <cellStyle name="Normal 5 5 3 4 5 2" xfId="20490"/>
    <cellStyle name="Normal 5 5 3 4 5 2 2" xfId="50629"/>
    <cellStyle name="Normal 5 5 3 4 5 3" xfId="50628"/>
    <cellStyle name="Normal 5 5 3 4 6" xfId="20491"/>
    <cellStyle name="Normal 5 5 3 4 6 2" xfId="50630"/>
    <cellStyle name="Normal 5 5 3 4 7" xfId="50615"/>
    <cellStyle name="Normal 5 5 3 5" xfId="20492"/>
    <cellStyle name="Normal 5 5 3 5 2" xfId="20493"/>
    <cellStyle name="Normal 5 5 3 5 2 2" xfId="20494"/>
    <cellStyle name="Normal 5 5 3 5 2 2 2" xfId="20495"/>
    <cellStyle name="Normal 5 5 3 5 2 2 2 2" xfId="50634"/>
    <cellStyle name="Normal 5 5 3 5 2 2 3" xfId="50633"/>
    <cellStyle name="Normal 5 5 3 5 2 3" xfId="20496"/>
    <cellStyle name="Normal 5 5 3 5 2 3 2" xfId="50635"/>
    <cellStyle name="Normal 5 5 3 5 2 4" xfId="50632"/>
    <cellStyle name="Normal 5 5 3 5 3" xfId="20497"/>
    <cellStyle name="Normal 5 5 3 5 3 2" xfId="20498"/>
    <cellStyle name="Normal 5 5 3 5 3 2 2" xfId="20499"/>
    <cellStyle name="Normal 5 5 3 5 3 2 2 2" xfId="50638"/>
    <cellStyle name="Normal 5 5 3 5 3 2 3" xfId="50637"/>
    <cellStyle name="Normal 5 5 3 5 3 3" xfId="20500"/>
    <cellStyle name="Normal 5 5 3 5 3 3 2" xfId="50639"/>
    <cellStyle name="Normal 5 5 3 5 3 4" xfId="50636"/>
    <cellStyle name="Normal 5 5 3 5 4" xfId="20501"/>
    <cellStyle name="Normal 5 5 3 5 4 2" xfId="20502"/>
    <cellStyle name="Normal 5 5 3 5 4 2 2" xfId="50641"/>
    <cellStyle name="Normal 5 5 3 5 4 3" xfId="50640"/>
    <cellStyle name="Normal 5 5 3 5 5" xfId="20503"/>
    <cellStyle name="Normal 5 5 3 5 5 2" xfId="50642"/>
    <cellStyle name="Normal 5 5 3 5 6" xfId="50631"/>
    <cellStyle name="Normal 5 5 3 6" xfId="20504"/>
    <cellStyle name="Normal 5 5 3 6 2" xfId="20505"/>
    <cellStyle name="Normal 5 5 3 6 2 2" xfId="20506"/>
    <cellStyle name="Normal 5 5 3 6 2 2 2" xfId="50645"/>
    <cellStyle name="Normal 5 5 3 6 2 3" xfId="50644"/>
    <cellStyle name="Normal 5 5 3 6 3" xfId="20507"/>
    <cellStyle name="Normal 5 5 3 6 3 2" xfId="50646"/>
    <cellStyle name="Normal 5 5 3 6 4" xfId="50643"/>
    <cellStyle name="Normal 5 5 3 7" xfId="20508"/>
    <cellStyle name="Normal 5 5 3 7 2" xfId="20509"/>
    <cellStyle name="Normal 5 5 3 7 2 2" xfId="20510"/>
    <cellStyle name="Normal 5 5 3 7 2 2 2" xfId="50649"/>
    <cellStyle name="Normal 5 5 3 7 2 3" xfId="50648"/>
    <cellStyle name="Normal 5 5 3 7 3" xfId="20511"/>
    <cellStyle name="Normal 5 5 3 7 3 2" xfId="50650"/>
    <cellStyle name="Normal 5 5 3 7 4" xfId="50647"/>
    <cellStyle name="Normal 5 5 3 8" xfId="20512"/>
    <cellStyle name="Normal 5 5 3 8 2" xfId="20513"/>
    <cellStyle name="Normal 5 5 3 8 2 2" xfId="20514"/>
    <cellStyle name="Normal 5 5 3 8 2 2 2" xfId="50653"/>
    <cellStyle name="Normal 5 5 3 8 2 3" xfId="50652"/>
    <cellStyle name="Normal 5 5 3 8 3" xfId="20515"/>
    <cellStyle name="Normal 5 5 3 8 3 2" xfId="50654"/>
    <cellStyle name="Normal 5 5 3 8 4" xfId="50651"/>
    <cellStyle name="Normal 5 5 3 9" xfId="20516"/>
    <cellStyle name="Normal 5 5 3 9 2" xfId="20517"/>
    <cellStyle name="Normal 5 5 3 9 2 2" xfId="20518"/>
    <cellStyle name="Normal 5 5 3 9 2 2 2" xfId="50657"/>
    <cellStyle name="Normal 5 5 3 9 2 3" xfId="50656"/>
    <cellStyle name="Normal 5 5 3 9 3" xfId="20519"/>
    <cellStyle name="Normal 5 5 3 9 3 2" xfId="50658"/>
    <cellStyle name="Normal 5 5 3 9 4" xfId="50655"/>
    <cellStyle name="Normal 5 5 4" xfId="20520"/>
    <cellStyle name="Normal 5 5 4 10" xfId="20521"/>
    <cellStyle name="Normal 5 5 4 10 2" xfId="20522"/>
    <cellStyle name="Normal 5 5 4 10 2 2" xfId="50661"/>
    <cellStyle name="Normal 5 5 4 10 3" xfId="50660"/>
    <cellStyle name="Normal 5 5 4 11" xfId="20523"/>
    <cellStyle name="Normal 5 5 4 11 2" xfId="50662"/>
    <cellStyle name="Normal 5 5 4 12" xfId="50659"/>
    <cellStyle name="Normal 5 5 4 2" xfId="20524"/>
    <cellStyle name="Normal 5 5 4 2 2" xfId="20525"/>
    <cellStyle name="Normal 5 5 4 2 2 2" xfId="20526"/>
    <cellStyle name="Normal 5 5 4 2 2 2 2" xfId="20527"/>
    <cellStyle name="Normal 5 5 4 2 2 2 2 2" xfId="50666"/>
    <cellStyle name="Normal 5 5 4 2 2 2 3" xfId="50665"/>
    <cellStyle name="Normal 5 5 4 2 2 3" xfId="20528"/>
    <cellStyle name="Normal 5 5 4 2 2 3 2" xfId="50667"/>
    <cellStyle name="Normal 5 5 4 2 2 4" xfId="50664"/>
    <cellStyle name="Normal 5 5 4 2 3" xfId="20529"/>
    <cellStyle name="Normal 5 5 4 2 3 2" xfId="20530"/>
    <cellStyle name="Normal 5 5 4 2 3 2 2" xfId="20531"/>
    <cellStyle name="Normal 5 5 4 2 3 2 2 2" xfId="50670"/>
    <cellStyle name="Normal 5 5 4 2 3 2 3" xfId="50669"/>
    <cellStyle name="Normal 5 5 4 2 3 3" xfId="20532"/>
    <cellStyle name="Normal 5 5 4 2 3 3 2" xfId="50671"/>
    <cellStyle name="Normal 5 5 4 2 3 4" xfId="50668"/>
    <cellStyle name="Normal 5 5 4 2 4" xfId="20533"/>
    <cellStyle name="Normal 5 5 4 2 4 2" xfId="20534"/>
    <cellStyle name="Normal 5 5 4 2 4 2 2" xfId="20535"/>
    <cellStyle name="Normal 5 5 4 2 4 2 2 2" xfId="50674"/>
    <cellStyle name="Normal 5 5 4 2 4 2 3" xfId="50673"/>
    <cellStyle name="Normal 5 5 4 2 4 3" xfId="20536"/>
    <cellStyle name="Normal 5 5 4 2 4 3 2" xfId="50675"/>
    <cellStyle name="Normal 5 5 4 2 4 4" xfId="50672"/>
    <cellStyle name="Normal 5 5 4 2 5" xfId="20537"/>
    <cellStyle name="Normal 5 5 4 2 5 2" xfId="20538"/>
    <cellStyle name="Normal 5 5 4 2 5 2 2" xfId="50677"/>
    <cellStyle name="Normal 5 5 4 2 5 3" xfId="50676"/>
    <cellStyle name="Normal 5 5 4 2 6" xfId="20539"/>
    <cellStyle name="Normal 5 5 4 2 6 2" xfId="50678"/>
    <cellStyle name="Normal 5 5 4 2 7" xfId="50663"/>
    <cellStyle name="Normal 5 5 4 3" xfId="20540"/>
    <cellStyle name="Normal 5 5 4 3 2" xfId="20541"/>
    <cellStyle name="Normal 5 5 4 3 2 2" xfId="20542"/>
    <cellStyle name="Normal 5 5 4 3 2 2 2" xfId="20543"/>
    <cellStyle name="Normal 5 5 4 3 2 2 2 2" xfId="50682"/>
    <cellStyle name="Normal 5 5 4 3 2 2 3" xfId="50681"/>
    <cellStyle name="Normal 5 5 4 3 2 3" xfId="20544"/>
    <cellStyle name="Normal 5 5 4 3 2 3 2" xfId="50683"/>
    <cellStyle name="Normal 5 5 4 3 2 4" xfId="50680"/>
    <cellStyle name="Normal 5 5 4 3 3" xfId="20545"/>
    <cellStyle name="Normal 5 5 4 3 3 2" xfId="20546"/>
    <cellStyle name="Normal 5 5 4 3 3 2 2" xfId="20547"/>
    <cellStyle name="Normal 5 5 4 3 3 2 2 2" xfId="50686"/>
    <cellStyle name="Normal 5 5 4 3 3 2 3" xfId="50685"/>
    <cellStyle name="Normal 5 5 4 3 3 3" xfId="20548"/>
    <cellStyle name="Normal 5 5 4 3 3 3 2" xfId="50687"/>
    <cellStyle name="Normal 5 5 4 3 3 4" xfId="50684"/>
    <cellStyle name="Normal 5 5 4 3 4" xfId="20549"/>
    <cellStyle name="Normal 5 5 4 3 4 2" xfId="20550"/>
    <cellStyle name="Normal 5 5 4 3 4 2 2" xfId="20551"/>
    <cellStyle name="Normal 5 5 4 3 4 2 2 2" xfId="50690"/>
    <cellStyle name="Normal 5 5 4 3 4 2 3" xfId="50689"/>
    <cellStyle name="Normal 5 5 4 3 4 3" xfId="20552"/>
    <cellStyle name="Normal 5 5 4 3 4 3 2" xfId="50691"/>
    <cellStyle name="Normal 5 5 4 3 4 4" xfId="50688"/>
    <cellStyle name="Normal 5 5 4 3 5" xfId="20553"/>
    <cellStyle name="Normal 5 5 4 3 5 2" xfId="20554"/>
    <cellStyle name="Normal 5 5 4 3 5 2 2" xfId="50693"/>
    <cellStyle name="Normal 5 5 4 3 5 3" xfId="50692"/>
    <cellStyle name="Normal 5 5 4 3 6" xfId="20555"/>
    <cellStyle name="Normal 5 5 4 3 6 2" xfId="50694"/>
    <cellStyle name="Normal 5 5 4 3 7" xfId="50679"/>
    <cellStyle name="Normal 5 5 4 4" xfId="20556"/>
    <cellStyle name="Normal 5 5 4 4 2" xfId="20557"/>
    <cellStyle name="Normal 5 5 4 4 2 2" xfId="20558"/>
    <cellStyle name="Normal 5 5 4 4 2 2 2" xfId="20559"/>
    <cellStyle name="Normal 5 5 4 4 2 2 2 2" xfId="50698"/>
    <cellStyle name="Normal 5 5 4 4 2 2 3" xfId="50697"/>
    <cellStyle name="Normal 5 5 4 4 2 3" xfId="20560"/>
    <cellStyle name="Normal 5 5 4 4 2 3 2" xfId="50699"/>
    <cellStyle name="Normal 5 5 4 4 2 4" xfId="50696"/>
    <cellStyle name="Normal 5 5 4 4 3" xfId="20561"/>
    <cellStyle name="Normal 5 5 4 4 3 2" xfId="20562"/>
    <cellStyle name="Normal 5 5 4 4 3 2 2" xfId="20563"/>
    <cellStyle name="Normal 5 5 4 4 3 2 2 2" xfId="50702"/>
    <cellStyle name="Normal 5 5 4 4 3 2 3" xfId="50701"/>
    <cellStyle name="Normal 5 5 4 4 3 3" xfId="20564"/>
    <cellStyle name="Normal 5 5 4 4 3 3 2" xfId="50703"/>
    <cellStyle name="Normal 5 5 4 4 3 4" xfId="50700"/>
    <cellStyle name="Normal 5 5 4 4 4" xfId="20565"/>
    <cellStyle name="Normal 5 5 4 4 4 2" xfId="20566"/>
    <cellStyle name="Normal 5 5 4 4 4 2 2" xfId="50705"/>
    <cellStyle name="Normal 5 5 4 4 4 3" xfId="50704"/>
    <cellStyle name="Normal 5 5 4 4 5" xfId="20567"/>
    <cellStyle name="Normal 5 5 4 4 5 2" xfId="50706"/>
    <cellStyle name="Normal 5 5 4 4 6" xfId="50695"/>
    <cellStyle name="Normal 5 5 4 5" xfId="20568"/>
    <cellStyle name="Normal 5 5 4 5 2" xfId="20569"/>
    <cellStyle name="Normal 5 5 4 5 2 2" xfId="20570"/>
    <cellStyle name="Normal 5 5 4 5 2 2 2" xfId="50709"/>
    <cellStyle name="Normal 5 5 4 5 2 3" xfId="50708"/>
    <cellStyle name="Normal 5 5 4 5 3" xfId="20571"/>
    <cellStyle name="Normal 5 5 4 5 3 2" xfId="50710"/>
    <cellStyle name="Normal 5 5 4 5 4" xfId="50707"/>
    <cellStyle name="Normal 5 5 4 6" xfId="20572"/>
    <cellStyle name="Normal 5 5 4 6 2" xfId="20573"/>
    <cellStyle name="Normal 5 5 4 6 2 2" xfId="20574"/>
    <cellStyle name="Normal 5 5 4 6 2 2 2" xfId="50713"/>
    <cellStyle name="Normal 5 5 4 6 2 3" xfId="50712"/>
    <cellStyle name="Normal 5 5 4 6 3" xfId="20575"/>
    <cellStyle name="Normal 5 5 4 6 3 2" xfId="50714"/>
    <cellStyle name="Normal 5 5 4 6 4" xfId="50711"/>
    <cellStyle name="Normal 5 5 4 7" xfId="20576"/>
    <cellStyle name="Normal 5 5 4 7 2" xfId="20577"/>
    <cellStyle name="Normal 5 5 4 7 2 2" xfId="20578"/>
    <cellStyle name="Normal 5 5 4 7 2 2 2" xfId="50717"/>
    <cellStyle name="Normal 5 5 4 7 2 3" xfId="50716"/>
    <cellStyle name="Normal 5 5 4 7 3" xfId="20579"/>
    <cellStyle name="Normal 5 5 4 7 3 2" xfId="50718"/>
    <cellStyle name="Normal 5 5 4 7 4" xfId="50715"/>
    <cellStyle name="Normal 5 5 4 8" xfId="20580"/>
    <cellStyle name="Normal 5 5 4 8 2" xfId="20581"/>
    <cellStyle name="Normal 5 5 4 8 2 2" xfId="20582"/>
    <cellStyle name="Normal 5 5 4 8 2 2 2" xfId="50721"/>
    <cellStyle name="Normal 5 5 4 8 2 3" xfId="50720"/>
    <cellStyle name="Normal 5 5 4 8 3" xfId="20583"/>
    <cellStyle name="Normal 5 5 4 8 3 2" xfId="50722"/>
    <cellStyle name="Normal 5 5 4 8 4" xfId="50719"/>
    <cellStyle name="Normal 5 5 4 9" xfId="20584"/>
    <cellStyle name="Normal 5 5 4 9 2" xfId="20585"/>
    <cellStyle name="Normal 5 5 4 9 2 2" xfId="20586"/>
    <cellStyle name="Normal 5 5 4 9 2 2 2" xfId="50725"/>
    <cellStyle name="Normal 5 5 4 9 2 3" xfId="50724"/>
    <cellStyle name="Normal 5 5 4 9 3" xfId="20587"/>
    <cellStyle name="Normal 5 5 4 9 3 2" xfId="50726"/>
    <cellStyle name="Normal 5 5 4 9 4" xfId="50723"/>
    <cellStyle name="Normal 5 5 5" xfId="20588"/>
    <cellStyle name="Normal 5 5 5 2" xfId="20589"/>
    <cellStyle name="Normal 5 5 5 2 2" xfId="20590"/>
    <cellStyle name="Normal 5 5 5 2 2 2" xfId="20591"/>
    <cellStyle name="Normal 5 5 5 2 2 2 2" xfId="50730"/>
    <cellStyle name="Normal 5 5 5 2 2 3" xfId="50729"/>
    <cellStyle name="Normal 5 5 5 2 3" xfId="20592"/>
    <cellStyle name="Normal 5 5 5 2 3 2" xfId="50731"/>
    <cellStyle name="Normal 5 5 5 2 4" xfId="50728"/>
    <cellStyle name="Normal 5 5 5 3" xfId="20593"/>
    <cellStyle name="Normal 5 5 5 3 2" xfId="20594"/>
    <cellStyle name="Normal 5 5 5 3 2 2" xfId="20595"/>
    <cellStyle name="Normal 5 5 5 3 2 2 2" xfId="50734"/>
    <cellStyle name="Normal 5 5 5 3 2 3" xfId="50733"/>
    <cellStyle name="Normal 5 5 5 3 3" xfId="20596"/>
    <cellStyle name="Normal 5 5 5 3 3 2" xfId="50735"/>
    <cellStyle name="Normal 5 5 5 3 4" xfId="50732"/>
    <cellStyle name="Normal 5 5 5 4" xfId="20597"/>
    <cellStyle name="Normal 5 5 5 4 2" xfId="20598"/>
    <cellStyle name="Normal 5 5 5 4 2 2" xfId="20599"/>
    <cellStyle name="Normal 5 5 5 4 2 2 2" xfId="50738"/>
    <cellStyle name="Normal 5 5 5 4 2 3" xfId="50737"/>
    <cellStyle name="Normal 5 5 5 4 3" xfId="20600"/>
    <cellStyle name="Normal 5 5 5 4 3 2" xfId="50739"/>
    <cellStyle name="Normal 5 5 5 4 4" xfId="50736"/>
    <cellStyle name="Normal 5 5 5 5" xfId="20601"/>
    <cellStyle name="Normal 5 5 5 5 2" xfId="20602"/>
    <cellStyle name="Normal 5 5 5 5 2 2" xfId="50741"/>
    <cellStyle name="Normal 5 5 5 5 3" xfId="50740"/>
    <cellStyle name="Normal 5 5 5 6" xfId="20603"/>
    <cellStyle name="Normal 5 5 5 6 2" xfId="50742"/>
    <cellStyle name="Normal 5 5 5 7" xfId="50727"/>
    <cellStyle name="Normal 5 5 6" xfId="20604"/>
    <cellStyle name="Normal 5 5 6 2" xfId="20605"/>
    <cellStyle name="Normal 5 5 6 2 2" xfId="20606"/>
    <cellStyle name="Normal 5 5 6 2 2 2" xfId="20607"/>
    <cellStyle name="Normal 5 5 6 2 2 2 2" xfId="50746"/>
    <cellStyle name="Normal 5 5 6 2 2 3" xfId="50745"/>
    <cellStyle name="Normal 5 5 6 2 3" xfId="20608"/>
    <cellStyle name="Normal 5 5 6 2 3 2" xfId="50747"/>
    <cellStyle name="Normal 5 5 6 2 4" xfId="50744"/>
    <cellStyle name="Normal 5 5 6 3" xfId="20609"/>
    <cellStyle name="Normal 5 5 6 3 2" xfId="20610"/>
    <cellStyle name="Normal 5 5 6 3 2 2" xfId="20611"/>
    <cellStyle name="Normal 5 5 6 3 2 2 2" xfId="50750"/>
    <cellStyle name="Normal 5 5 6 3 2 3" xfId="50749"/>
    <cellStyle name="Normal 5 5 6 3 3" xfId="20612"/>
    <cellStyle name="Normal 5 5 6 3 3 2" xfId="50751"/>
    <cellStyle name="Normal 5 5 6 3 4" xfId="50748"/>
    <cellStyle name="Normal 5 5 6 4" xfId="20613"/>
    <cellStyle name="Normal 5 5 6 4 2" xfId="20614"/>
    <cellStyle name="Normal 5 5 6 4 2 2" xfId="20615"/>
    <cellStyle name="Normal 5 5 6 4 2 2 2" xfId="50754"/>
    <cellStyle name="Normal 5 5 6 4 2 3" xfId="50753"/>
    <cellStyle name="Normal 5 5 6 4 3" xfId="20616"/>
    <cellStyle name="Normal 5 5 6 4 3 2" xfId="50755"/>
    <cellStyle name="Normal 5 5 6 4 4" xfId="50752"/>
    <cellStyle name="Normal 5 5 6 5" xfId="20617"/>
    <cellStyle name="Normal 5 5 6 5 2" xfId="20618"/>
    <cellStyle name="Normal 5 5 6 5 2 2" xfId="50757"/>
    <cellStyle name="Normal 5 5 6 5 3" xfId="50756"/>
    <cellStyle name="Normal 5 5 6 6" xfId="20619"/>
    <cellStyle name="Normal 5 5 6 6 2" xfId="50758"/>
    <cellStyle name="Normal 5 5 6 7" xfId="50743"/>
    <cellStyle name="Normal 5 5 7" xfId="20620"/>
    <cellStyle name="Normal 5 5 7 2" xfId="20621"/>
    <cellStyle name="Normal 5 5 7 2 2" xfId="20622"/>
    <cellStyle name="Normal 5 5 7 2 2 2" xfId="20623"/>
    <cellStyle name="Normal 5 5 7 2 2 2 2" xfId="50762"/>
    <cellStyle name="Normal 5 5 7 2 2 3" xfId="50761"/>
    <cellStyle name="Normal 5 5 7 2 3" xfId="20624"/>
    <cellStyle name="Normal 5 5 7 2 3 2" xfId="50763"/>
    <cellStyle name="Normal 5 5 7 2 4" xfId="50760"/>
    <cellStyle name="Normal 5 5 7 3" xfId="20625"/>
    <cellStyle name="Normal 5 5 7 3 2" xfId="20626"/>
    <cellStyle name="Normal 5 5 7 3 2 2" xfId="20627"/>
    <cellStyle name="Normal 5 5 7 3 2 2 2" xfId="50766"/>
    <cellStyle name="Normal 5 5 7 3 2 3" xfId="50765"/>
    <cellStyle name="Normal 5 5 7 3 3" xfId="20628"/>
    <cellStyle name="Normal 5 5 7 3 3 2" xfId="50767"/>
    <cellStyle name="Normal 5 5 7 3 4" xfId="50764"/>
    <cellStyle name="Normal 5 5 7 4" xfId="20629"/>
    <cellStyle name="Normal 5 5 7 4 2" xfId="20630"/>
    <cellStyle name="Normal 5 5 7 4 2 2" xfId="50769"/>
    <cellStyle name="Normal 5 5 7 4 3" xfId="50768"/>
    <cellStyle name="Normal 5 5 7 5" xfId="20631"/>
    <cellStyle name="Normal 5 5 7 5 2" xfId="50770"/>
    <cellStyle name="Normal 5 5 7 6" xfId="50759"/>
    <cellStyle name="Normal 5 5 8" xfId="20632"/>
    <cellStyle name="Normal 5 5 8 2" xfId="20633"/>
    <cellStyle name="Normal 5 5 8 2 2" xfId="20634"/>
    <cellStyle name="Normal 5 5 8 2 2 2" xfId="50773"/>
    <cellStyle name="Normal 5 5 8 2 3" xfId="50772"/>
    <cellStyle name="Normal 5 5 8 3" xfId="20635"/>
    <cellStyle name="Normal 5 5 8 3 2" xfId="50774"/>
    <cellStyle name="Normal 5 5 8 4" xfId="50771"/>
    <cellStyle name="Normal 5 5 9" xfId="20636"/>
    <cellStyle name="Normal 5 5 9 2" xfId="20637"/>
    <cellStyle name="Normal 5 5 9 2 2" xfId="20638"/>
    <cellStyle name="Normal 5 5 9 2 2 2" xfId="50777"/>
    <cellStyle name="Normal 5 5 9 2 3" xfId="50776"/>
    <cellStyle name="Normal 5 5 9 3" xfId="20639"/>
    <cellStyle name="Normal 5 5 9 3 2" xfId="50778"/>
    <cellStyle name="Normal 5 5 9 4" xfId="50775"/>
    <cellStyle name="Normal 5 6" xfId="20640"/>
    <cellStyle name="Normal 5 6 10" xfId="20641"/>
    <cellStyle name="Normal 5 6 10 2" xfId="20642"/>
    <cellStyle name="Normal 5 6 10 2 2" xfId="20643"/>
    <cellStyle name="Normal 5 6 10 2 2 2" xfId="50782"/>
    <cellStyle name="Normal 5 6 10 2 3" xfId="50781"/>
    <cellStyle name="Normal 5 6 10 3" xfId="20644"/>
    <cellStyle name="Normal 5 6 10 3 2" xfId="50783"/>
    <cellStyle name="Normal 5 6 10 4" xfId="50780"/>
    <cellStyle name="Normal 5 6 11" xfId="20645"/>
    <cellStyle name="Normal 5 6 11 2" xfId="20646"/>
    <cellStyle name="Normal 5 6 11 2 2" xfId="20647"/>
    <cellStyle name="Normal 5 6 11 2 2 2" xfId="50786"/>
    <cellStyle name="Normal 5 6 11 2 3" xfId="50785"/>
    <cellStyle name="Normal 5 6 11 3" xfId="20648"/>
    <cellStyle name="Normal 5 6 11 3 2" xfId="50787"/>
    <cellStyle name="Normal 5 6 11 4" xfId="50784"/>
    <cellStyle name="Normal 5 6 12" xfId="20649"/>
    <cellStyle name="Normal 5 6 12 2" xfId="20650"/>
    <cellStyle name="Normal 5 6 12 2 2" xfId="20651"/>
    <cellStyle name="Normal 5 6 12 2 2 2" xfId="50790"/>
    <cellStyle name="Normal 5 6 12 2 3" xfId="50789"/>
    <cellStyle name="Normal 5 6 12 3" xfId="20652"/>
    <cellStyle name="Normal 5 6 12 3 2" xfId="50791"/>
    <cellStyle name="Normal 5 6 12 4" xfId="50788"/>
    <cellStyle name="Normal 5 6 13" xfId="20653"/>
    <cellStyle name="Normal 5 6 13 2" xfId="20654"/>
    <cellStyle name="Normal 5 6 13 2 2" xfId="50793"/>
    <cellStyle name="Normal 5 6 13 3" xfId="50792"/>
    <cellStyle name="Normal 5 6 14" xfId="20655"/>
    <cellStyle name="Normal 5 6 14 2" xfId="50794"/>
    <cellStyle name="Normal 5 6 15" xfId="20656"/>
    <cellStyle name="Normal 5 6 15 2" xfId="50795"/>
    <cellStyle name="Normal 5 6 16" xfId="50779"/>
    <cellStyle name="Normal 5 6 2" xfId="20657"/>
    <cellStyle name="Normal 5 6 2 10" xfId="20658"/>
    <cellStyle name="Normal 5 6 2 10 2" xfId="20659"/>
    <cellStyle name="Normal 5 6 2 10 2 2" xfId="20660"/>
    <cellStyle name="Normal 5 6 2 10 2 2 2" xfId="50799"/>
    <cellStyle name="Normal 5 6 2 10 2 3" xfId="50798"/>
    <cellStyle name="Normal 5 6 2 10 3" xfId="20661"/>
    <cellStyle name="Normal 5 6 2 10 3 2" xfId="50800"/>
    <cellStyle name="Normal 5 6 2 10 4" xfId="50797"/>
    <cellStyle name="Normal 5 6 2 11" xfId="20662"/>
    <cellStyle name="Normal 5 6 2 11 2" xfId="20663"/>
    <cellStyle name="Normal 5 6 2 11 2 2" xfId="20664"/>
    <cellStyle name="Normal 5 6 2 11 2 2 2" xfId="50803"/>
    <cellStyle name="Normal 5 6 2 11 2 3" xfId="50802"/>
    <cellStyle name="Normal 5 6 2 11 3" xfId="20665"/>
    <cellStyle name="Normal 5 6 2 11 3 2" xfId="50804"/>
    <cellStyle name="Normal 5 6 2 11 4" xfId="50801"/>
    <cellStyle name="Normal 5 6 2 12" xfId="20666"/>
    <cellStyle name="Normal 5 6 2 12 2" xfId="20667"/>
    <cellStyle name="Normal 5 6 2 12 2 2" xfId="50806"/>
    <cellStyle name="Normal 5 6 2 12 3" xfId="50805"/>
    <cellStyle name="Normal 5 6 2 13" xfId="20668"/>
    <cellStyle name="Normal 5 6 2 13 2" xfId="50807"/>
    <cellStyle name="Normal 5 6 2 14" xfId="20669"/>
    <cellStyle name="Normal 5 6 2 14 2" xfId="50808"/>
    <cellStyle name="Normal 5 6 2 15" xfId="50796"/>
    <cellStyle name="Normal 5 6 2 2" xfId="20670"/>
    <cellStyle name="Normal 5 6 2 2 10" xfId="20671"/>
    <cellStyle name="Normal 5 6 2 2 10 2" xfId="20672"/>
    <cellStyle name="Normal 5 6 2 2 10 2 2" xfId="20673"/>
    <cellStyle name="Normal 5 6 2 2 10 2 2 2" xfId="50812"/>
    <cellStyle name="Normal 5 6 2 2 10 2 3" xfId="50811"/>
    <cellStyle name="Normal 5 6 2 2 10 3" xfId="20674"/>
    <cellStyle name="Normal 5 6 2 2 10 3 2" xfId="50813"/>
    <cellStyle name="Normal 5 6 2 2 10 4" xfId="50810"/>
    <cellStyle name="Normal 5 6 2 2 11" xfId="20675"/>
    <cellStyle name="Normal 5 6 2 2 11 2" xfId="20676"/>
    <cellStyle name="Normal 5 6 2 2 11 2 2" xfId="50815"/>
    <cellStyle name="Normal 5 6 2 2 11 3" xfId="50814"/>
    <cellStyle name="Normal 5 6 2 2 12" xfId="20677"/>
    <cellStyle name="Normal 5 6 2 2 12 2" xfId="50816"/>
    <cellStyle name="Normal 5 6 2 2 13" xfId="20678"/>
    <cellStyle name="Normal 5 6 2 2 13 2" xfId="50817"/>
    <cellStyle name="Normal 5 6 2 2 14" xfId="50809"/>
    <cellStyle name="Normal 5 6 2 2 2" xfId="20679"/>
    <cellStyle name="Normal 5 6 2 2 2 10" xfId="20680"/>
    <cellStyle name="Normal 5 6 2 2 2 10 2" xfId="20681"/>
    <cellStyle name="Normal 5 6 2 2 2 10 2 2" xfId="50820"/>
    <cellStyle name="Normal 5 6 2 2 2 10 3" xfId="50819"/>
    <cellStyle name="Normal 5 6 2 2 2 11" xfId="20682"/>
    <cellStyle name="Normal 5 6 2 2 2 11 2" xfId="50821"/>
    <cellStyle name="Normal 5 6 2 2 2 12" xfId="50818"/>
    <cellStyle name="Normal 5 6 2 2 2 2" xfId="20683"/>
    <cellStyle name="Normal 5 6 2 2 2 2 2" xfId="20684"/>
    <cellStyle name="Normal 5 6 2 2 2 2 2 2" xfId="20685"/>
    <cellStyle name="Normal 5 6 2 2 2 2 2 2 2" xfId="20686"/>
    <cellStyle name="Normal 5 6 2 2 2 2 2 2 2 2" xfId="50825"/>
    <cellStyle name="Normal 5 6 2 2 2 2 2 2 3" xfId="50824"/>
    <cellStyle name="Normal 5 6 2 2 2 2 2 3" xfId="20687"/>
    <cellStyle name="Normal 5 6 2 2 2 2 2 3 2" xfId="50826"/>
    <cellStyle name="Normal 5 6 2 2 2 2 2 4" xfId="50823"/>
    <cellStyle name="Normal 5 6 2 2 2 2 3" xfId="20688"/>
    <cellStyle name="Normal 5 6 2 2 2 2 3 2" xfId="20689"/>
    <cellStyle name="Normal 5 6 2 2 2 2 3 2 2" xfId="20690"/>
    <cellStyle name="Normal 5 6 2 2 2 2 3 2 2 2" xfId="50829"/>
    <cellStyle name="Normal 5 6 2 2 2 2 3 2 3" xfId="50828"/>
    <cellStyle name="Normal 5 6 2 2 2 2 3 3" xfId="20691"/>
    <cellStyle name="Normal 5 6 2 2 2 2 3 3 2" xfId="50830"/>
    <cellStyle name="Normal 5 6 2 2 2 2 3 4" xfId="50827"/>
    <cellStyle name="Normal 5 6 2 2 2 2 4" xfId="20692"/>
    <cellStyle name="Normal 5 6 2 2 2 2 4 2" xfId="20693"/>
    <cellStyle name="Normal 5 6 2 2 2 2 4 2 2" xfId="20694"/>
    <cellStyle name="Normal 5 6 2 2 2 2 4 2 2 2" xfId="50833"/>
    <cellStyle name="Normal 5 6 2 2 2 2 4 2 3" xfId="50832"/>
    <cellStyle name="Normal 5 6 2 2 2 2 4 3" xfId="20695"/>
    <cellStyle name="Normal 5 6 2 2 2 2 4 3 2" xfId="50834"/>
    <cellStyle name="Normal 5 6 2 2 2 2 4 4" xfId="50831"/>
    <cellStyle name="Normal 5 6 2 2 2 2 5" xfId="20696"/>
    <cellStyle name="Normal 5 6 2 2 2 2 5 2" xfId="20697"/>
    <cellStyle name="Normal 5 6 2 2 2 2 5 2 2" xfId="50836"/>
    <cellStyle name="Normal 5 6 2 2 2 2 5 3" xfId="50835"/>
    <cellStyle name="Normal 5 6 2 2 2 2 6" xfId="20698"/>
    <cellStyle name="Normal 5 6 2 2 2 2 6 2" xfId="50837"/>
    <cellStyle name="Normal 5 6 2 2 2 2 7" xfId="50822"/>
    <cellStyle name="Normal 5 6 2 2 2 3" xfId="20699"/>
    <cellStyle name="Normal 5 6 2 2 2 3 2" xfId="20700"/>
    <cellStyle name="Normal 5 6 2 2 2 3 2 2" xfId="20701"/>
    <cellStyle name="Normal 5 6 2 2 2 3 2 2 2" xfId="20702"/>
    <cellStyle name="Normal 5 6 2 2 2 3 2 2 2 2" xfId="50841"/>
    <cellStyle name="Normal 5 6 2 2 2 3 2 2 3" xfId="50840"/>
    <cellStyle name="Normal 5 6 2 2 2 3 2 3" xfId="20703"/>
    <cellStyle name="Normal 5 6 2 2 2 3 2 3 2" xfId="50842"/>
    <cellStyle name="Normal 5 6 2 2 2 3 2 4" xfId="50839"/>
    <cellStyle name="Normal 5 6 2 2 2 3 3" xfId="20704"/>
    <cellStyle name="Normal 5 6 2 2 2 3 3 2" xfId="20705"/>
    <cellStyle name="Normal 5 6 2 2 2 3 3 2 2" xfId="20706"/>
    <cellStyle name="Normal 5 6 2 2 2 3 3 2 2 2" xfId="50845"/>
    <cellStyle name="Normal 5 6 2 2 2 3 3 2 3" xfId="50844"/>
    <cellStyle name="Normal 5 6 2 2 2 3 3 3" xfId="20707"/>
    <cellStyle name="Normal 5 6 2 2 2 3 3 3 2" xfId="50846"/>
    <cellStyle name="Normal 5 6 2 2 2 3 3 4" xfId="50843"/>
    <cellStyle name="Normal 5 6 2 2 2 3 4" xfId="20708"/>
    <cellStyle name="Normal 5 6 2 2 2 3 4 2" xfId="20709"/>
    <cellStyle name="Normal 5 6 2 2 2 3 4 2 2" xfId="20710"/>
    <cellStyle name="Normal 5 6 2 2 2 3 4 2 2 2" xfId="50849"/>
    <cellStyle name="Normal 5 6 2 2 2 3 4 2 3" xfId="50848"/>
    <cellStyle name="Normal 5 6 2 2 2 3 4 3" xfId="20711"/>
    <cellStyle name="Normal 5 6 2 2 2 3 4 3 2" xfId="50850"/>
    <cellStyle name="Normal 5 6 2 2 2 3 4 4" xfId="50847"/>
    <cellStyle name="Normal 5 6 2 2 2 3 5" xfId="20712"/>
    <cellStyle name="Normal 5 6 2 2 2 3 5 2" xfId="20713"/>
    <cellStyle name="Normal 5 6 2 2 2 3 5 2 2" xfId="50852"/>
    <cellStyle name="Normal 5 6 2 2 2 3 5 3" xfId="50851"/>
    <cellStyle name="Normal 5 6 2 2 2 3 6" xfId="20714"/>
    <cellStyle name="Normal 5 6 2 2 2 3 6 2" xfId="50853"/>
    <cellStyle name="Normal 5 6 2 2 2 3 7" xfId="50838"/>
    <cellStyle name="Normal 5 6 2 2 2 4" xfId="20715"/>
    <cellStyle name="Normal 5 6 2 2 2 4 2" xfId="20716"/>
    <cellStyle name="Normal 5 6 2 2 2 4 2 2" xfId="20717"/>
    <cellStyle name="Normal 5 6 2 2 2 4 2 2 2" xfId="20718"/>
    <cellStyle name="Normal 5 6 2 2 2 4 2 2 2 2" xfId="50857"/>
    <cellStyle name="Normal 5 6 2 2 2 4 2 2 3" xfId="50856"/>
    <cellStyle name="Normal 5 6 2 2 2 4 2 3" xfId="20719"/>
    <cellStyle name="Normal 5 6 2 2 2 4 2 3 2" xfId="50858"/>
    <cellStyle name="Normal 5 6 2 2 2 4 2 4" xfId="50855"/>
    <cellStyle name="Normal 5 6 2 2 2 4 3" xfId="20720"/>
    <cellStyle name="Normal 5 6 2 2 2 4 3 2" xfId="20721"/>
    <cellStyle name="Normal 5 6 2 2 2 4 3 2 2" xfId="20722"/>
    <cellStyle name="Normal 5 6 2 2 2 4 3 2 2 2" xfId="50861"/>
    <cellStyle name="Normal 5 6 2 2 2 4 3 2 3" xfId="50860"/>
    <cellStyle name="Normal 5 6 2 2 2 4 3 3" xfId="20723"/>
    <cellStyle name="Normal 5 6 2 2 2 4 3 3 2" xfId="50862"/>
    <cellStyle name="Normal 5 6 2 2 2 4 3 4" xfId="50859"/>
    <cellStyle name="Normal 5 6 2 2 2 4 4" xfId="20724"/>
    <cellStyle name="Normal 5 6 2 2 2 4 4 2" xfId="20725"/>
    <cellStyle name="Normal 5 6 2 2 2 4 4 2 2" xfId="50864"/>
    <cellStyle name="Normal 5 6 2 2 2 4 4 3" xfId="50863"/>
    <cellStyle name="Normal 5 6 2 2 2 4 5" xfId="20726"/>
    <cellStyle name="Normal 5 6 2 2 2 4 5 2" xfId="50865"/>
    <cellStyle name="Normal 5 6 2 2 2 4 6" xfId="50854"/>
    <cellStyle name="Normal 5 6 2 2 2 5" xfId="20727"/>
    <cellStyle name="Normal 5 6 2 2 2 5 2" xfId="20728"/>
    <cellStyle name="Normal 5 6 2 2 2 5 2 2" xfId="20729"/>
    <cellStyle name="Normal 5 6 2 2 2 5 2 2 2" xfId="50868"/>
    <cellStyle name="Normal 5 6 2 2 2 5 2 3" xfId="50867"/>
    <cellStyle name="Normal 5 6 2 2 2 5 3" xfId="20730"/>
    <cellStyle name="Normal 5 6 2 2 2 5 3 2" xfId="50869"/>
    <cellStyle name="Normal 5 6 2 2 2 5 4" xfId="50866"/>
    <cellStyle name="Normal 5 6 2 2 2 6" xfId="20731"/>
    <cellStyle name="Normal 5 6 2 2 2 6 2" xfId="20732"/>
    <cellStyle name="Normal 5 6 2 2 2 6 2 2" xfId="20733"/>
    <cellStyle name="Normal 5 6 2 2 2 6 2 2 2" xfId="50872"/>
    <cellStyle name="Normal 5 6 2 2 2 6 2 3" xfId="50871"/>
    <cellStyle name="Normal 5 6 2 2 2 6 3" xfId="20734"/>
    <cellStyle name="Normal 5 6 2 2 2 6 3 2" xfId="50873"/>
    <cellStyle name="Normal 5 6 2 2 2 6 4" xfId="50870"/>
    <cellStyle name="Normal 5 6 2 2 2 7" xfId="20735"/>
    <cellStyle name="Normal 5 6 2 2 2 7 2" xfId="20736"/>
    <cellStyle name="Normal 5 6 2 2 2 7 2 2" xfId="20737"/>
    <cellStyle name="Normal 5 6 2 2 2 7 2 2 2" xfId="50876"/>
    <cellStyle name="Normal 5 6 2 2 2 7 2 3" xfId="50875"/>
    <cellStyle name="Normal 5 6 2 2 2 7 3" xfId="20738"/>
    <cellStyle name="Normal 5 6 2 2 2 7 3 2" xfId="50877"/>
    <cellStyle name="Normal 5 6 2 2 2 7 4" xfId="50874"/>
    <cellStyle name="Normal 5 6 2 2 2 8" xfId="20739"/>
    <cellStyle name="Normal 5 6 2 2 2 8 2" xfId="20740"/>
    <cellStyle name="Normal 5 6 2 2 2 8 2 2" xfId="20741"/>
    <cellStyle name="Normal 5 6 2 2 2 8 2 2 2" xfId="50880"/>
    <cellStyle name="Normal 5 6 2 2 2 8 2 3" xfId="50879"/>
    <cellStyle name="Normal 5 6 2 2 2 8 3" xfId="20742"/>
    <cellStyle name="Normal 5 6 2 2 2 8 3 2" xfId="50881"/>
    <cellStyle name="Normal 5 6 2 2 2 8 4" xfId="50878"/>
    <cellStyle name="Normal 5 6 2 2 2 9" xfId="20743"/>
    <cellStyle name="Normal 5 6 2 2 2 9 2" xfId="20744"/>
    <cellStyle name="Normal 5 6 2 2 2 9 2 2" xfId="20745"/>
    <cellStyle name="Normal 5 6 2 2 2 9 2 2 2" xfId="50884"/>
    <cellStyle name="Normal 5 6 2 2 2 9 2 3" xfId="50883"/>
    <cellStyle name="Normal 5 6 2 2 2 9 3" xfId="20746"/>
    <cellStyle name="Normal 5 6 2 2 2 9 3 2" xfId="50885"/>
    <cellStyle name="Normal 5 6 2 2 2 9 4" xfId="50882"/>
    <cellStyle name="Normal 5 6 2 2 3" xfId="20747"/>
    <cellStyle name="Normal 5 6 2 2 3 2" xfId="20748"/>
    <cellStyle name="Normal 5 6 2 2 3 2 2" xfId="20749"/>
    <cellStyle name="Normal 5 6 2 2 3 2 2 2" xfId="20750"/>
    <cellStyle name="Normal 5 6 2 2 3 2 2 2 2" xfId="50889"/>
    <cellStyle name="Normal 5 6 2 2 3 2 2 3" xfId="50888"/>
    <cellStyle name="Normal 5 6 2 2 3 2 3" xfId="20751"/>
    <cellStyle name="Normal 5 6 2 2 3 2 3 2" xfId="50890"/>
    <cellStyle name="Normal 5 6 2 2 3 2 4" xfId="50887"/>
    <cellStyle name="Normal 5 6 2 2 3 3" xfId="20752"/>
    <cellStyle name="Normal 5 6 2 2 3 3 2" xfId="20753"/>
    <cellStyle name="Normal 5 6 2 2 3 3 2 2" xfId="20754"/>
    <cellStyle name="Normal 5 6 2 2 3 3 2 2 2" xfId="50893"/>
    <cellStyle name="Normal 5 6 2 2 3 3 2 3" xfId="50892"/>
    <cellStyle name="Normal 5 6 2 2 3 3 3" xfId="20755"/>
    <cellStyle name="Normal 5 6 2 2 3 3 3 2" xfId="50894"/>
    <cellStyle name="Normal 5 6 2 2 3 3 4" xfId="50891"/>
    <cellStyle name="Normal 5 6 2 2 3 4" xfId="20756"/>
    <cellStyle name="Normal 5 6 2 2 3 4 2" xfId="20757"/>
    <cellStyle name="Normal 5 6 2 2 3 4 2 2" xfId="20758"/>
    <cellStyle name="Normal 5 6 2 2 3 4 2 2 2" xfId="50897"/>
    <cellStyle name="Normal 5 6 2 2 3 4 2 3" xfId="50896"/>
    <cellStyle name="Normal 5 6 2 2 3 4 3" xfId="20759"/>
    <cellStyle name="Normal 5 6 2 2 3 4 3 2" xfId="50898"/>
    <cellStyle name="Normal 5 6 2 2 3 4 4" xfId="50895"/>
    <cellStyle name="Normal 5 6 2 2 3 5" xfId="20760"/>
    <cellStyle name="Normal 5 6 2 2 3 5 2" xfId="20761"/>
    <cellStyle name="Normal 5 6 2 2 3 5 2 2" xfId="50900"/>
    <cellStyle name="Normal 5 6 2 2 3 5 3" xfId="50899"/>
    <cellStyle name="Normal 5 6 2 2 3 6" xfId="20762"/>
    <cellStyle name="Normal 5 6 2 2 3 6 2" xfId="50901"/>
    <cellStyle name="Normal 5 6 2 2 3 7" xfId="50886"/>
    <cellStyle name="Normal 5 6 2 2 4" xfId="20763"/>
    <cellStyle name="Normal 5 6 2 2 4 2" xfId="20764"/>
    <cellStyle name="Normal 5 6 2 2 4 2 2" xfId="20765"/>
    <cellStyle name="Normal 5 6 2 2 4 2 2 2" xfId="20766"/>
    <cellStyle name="Normal 5 6 2 2 4 2 2 2 2" xfId="50905"/>
    <cellStyle name="Normal 5 6 2 2 4 2 2 3" xfId="50904"/>
    <cellStyle name="Normal 5 6 2 2 4 2 3" xfId="20767"/>
    <cellStyle name="Normal 5 6 2 2 4 2 3 2" xfId="50906"/>
    <cellStyle name="Normal 5 6 2 2 4 2 4" xfId="50903"/>
    <cellStyle name="Normal 5 6 2 2 4 3" xfId="20768"/>
    <cellStyle name="Normal 5 6 2 2 4 3 2" xfId="20769"/>
    <cellStyle name="Normal 5 6 2 2 4 3 2 2" xfId="20770"/>
    <cellStyle name="Normal 5 6 2 2 4 3 2 2 2" xfId="50909"/>
    <cellStyle name="Normal 5 6 2 2 4 3 2 3" xfId="50908"/>
    <cellStyle name="Normal 5 6 2 2 4 3 3" xfId="20771"/>
    <cellStyle name="Normal 5 6 2 2 4 3 3 2" xfId="50910"/>
    <cellStyle name="Normal 5 6 2 2 4 3 4" xfId="50907"/>
    <cellStyle name="Normal 5 6 2 2 4 4" xfId="20772"/>
    <cellStyle name="Normal 5 6 2 2 4 4 2" xfId="20773"/>
    <cellStyle name="Normal 5 6 2 2 4 4 2 2" xfId="20774"/>
    <cellStyle name="Normal 5 6 2 2 4 4 2 2 2" xfId="50913"/>
    <cellStyle name="Normal 5 6 2 2 4 4 2 3" xfId="50912"/>
    <cellStyle name="Normal 5 6 2 2 4 4 3" xfId="20775"/>
    <cellStyle name="Normal 5 6 2 2 4 4 3 2" xfId="50914"/>
    <cellStyle name="Normal 5 6 2 2 4 4 4" xfId="50911"/>
    <cellStyle name="Normal 5 6 2 2 4 5" xfId="20776"/>
    <cellStyle name="Normal 5 6 2 2 4 5 2" xfId="20777"/>
    <cellStyle name="Normal 5 6 2 2 4 5 2 2" xfId="50916"/>
    <cellStyle name="Normal 5 6 2 2 4 5 3" xfId="50915"/>
    <cellStyle name="Normal 5 6 2 2 4 6" xfId="20778"/>
    <cellStyle name="Normal 5 6 2 2 4 6 2" xfId="50917"/>
    <cellStyle name="Normal 5 6 2 2 4 7" xfId="50902"/>
    <cellStyle name="Normal 5 6 2 2 5" xfId="20779"/>
    <cellStyle name="Normal 5 6 2 2 5 2" xfId="20780"/>
    <cellStyle name="Normal 5 6 2 2 5 2 2" xfId="20781"/>
    <cellStyle name="Normal 5 6 2 2 5 2 2 2" xfId="20782"/>
    <cellStyle name="Normal 5 6 2 2 5 2 2 2 2" xfId="50921"/>
    <cellStyle name="Normal 5 6 2 2 5 2 2 3" xfId="50920"/>
    <cellStyle name="Normal 5 6 2 2 5 2 3" xfId="20783"/>
    <cellStyle name="Normal 5 6 2 2 5 2 3 2" xfId="50922"/>
    <cellStyle name="Normal 5 6 2 2 5 2 4" xfId="50919"/>
    <cellStyle name="Normal 5 6 2 2 5 3" xfId="20784"/>
    <cellStyle name="Normal 5 6 2 2 5 3 2" xfId="20785"/>
    <cellStyle name="Normal 5 6 2 2 5 3 2 2" xfId="20786"/>
    <cellStyle name="Normal 5 6 2 2 5 3 2 2 2" xfId="50925"/>
    <cellStyle name="Normal 5 6 2 2 5 3 2 3" xfId="50924"/>
    <cellStyle name="Normal 5 6 2 2 5 3 3" xfId="20787"/>
    <cellStyle name="Normal 5 6 2 2 5 3 3 2" xfId="50926"/>
    <cellStyle name="Normal 5 6 2 2 5 3 4" xfId="50923"/>
    <cellStyle name="Normal 5 6 2 2 5 4" xfId="20788"/>
    <cellStyle name="Normal 5 6 2 2 5 4 2" xfId="20789"/>
    <cellStyle name="Normal 5 6 2 2 5 4 2 2" xfId="50928"/>
    <cellStyle name="Normal 5 6 2 2 5 4 3" xfId="50927"/>
    <cellStyle name="Normal 5 6 2 2 5 5" xfId="20790"/>
    <cellStyle name="Normal 5 6 2 2 5 5 2" xfId="50929"/>
    <cellStyle name="Normal 5 6 2 2 5 6" xfId="50918"/>
    <cellStyle name="Normal 5 6 2 2 6" xfId="20791"/>
    <cellStyle name="Normal 5 6 2 2 6 2" xfId="20792"/>
    <cellStyle name="Normal 5 6 2 2 6 2 2" xfId="20793"/>
    <cellStyle name="Normal 5 6 2 2 6 2 2 2" xfId="50932"/>
    <cellStyle name="Normal 5 6 2 2 6 2 3" xfId="50931"/>
    <cellStyle name="Normal 5 6 2 2 6 3" xfId="20794"/>
    <cellStyle name="Normal 5 6 2 2 6 3 2" xfId="50933"/>
    <cellStyle name="Normal 5 6 2 2 6 4" xfId="50930"/>
    <cellStyle name="Normal 5 6 2 2 7" xfId="20795"/>
    <cellStyle name="Normal 5 6 2 2 7 2" xfId="20796"/>
    <cellStyle name="Normal 5 6 2 2 7 2 2" xfId="20797"/>
    <cellStyle name="Normal 5 6 2 2 7 2 2 2" xfId="50936"/>
    <cellStyle name="Normal 5 6 2 2 7 2 3" xfId="50935"/>
    <cellStyle name="Normal 5 6 2 2 7 3" xfId="20798"/>
    <cellStyle name="Normal 5 6 2 2 7 3 2" xfId="50937"/>
    <cellStyle name="Normal 5 6 2 2 7 4" xfId="50934"/>
    <cellStyle name="Normal 5 6 2 2 8" xfId="20799"/>
    <cellStyle name="Normal 5 6 2 2 8 2" xfId="20800"/>
    <cellStyle name="Normal 5 6 2 2 8 2 2" xfId="20801"/>
    <cellStyle name="Normal 5 6 2 2 8 2 2 2" xfId="50940"/>
    <cellStyle name="Normal 5 6 2 2 8 2 3" xfId="50939"/>
    <cellStyle name="Normal 5 6 2 2 8 3" xfId="20802"/>
    <cellStyle name="Normal 5 6 2 2 8 3 2" xfId="50941"/>
    <cellStyle name="Normal 5 6 2 2 8 4" xfId="50938"/>
    <cellStyle name="Normal 5 6 2 2 9" xfId="20803"/>
    <cellStyle name="Normal 5 6 2 2 9 2" xfId="20804"/>
    <cellStyle name="Normal 5 6 2 2 9 2 2" xfId="20805"/>
    <cellStyle name="Normal 5 6 2 2 9 2 2 2" xfId="50944"/>
    <cellStyle name="Normal 5 6 2 2 9 2 3" xfId="50943"/>
    <cellStyle name="Normal 5 6 2 2 9 3" xfId="20806"/>
    <cellStyle name="Normal 5 6 2 2 9 3 2" xfId="50945"/>
    <cellStyle name="Normal 5 6 2 2 9 4" xfId="50942"/>
    <cellStyle name="Normal 5 6 2 3" xfId="20807"/>
    <cellStyle name="Normal 5 6 2 3 10" xfId="20808"/>
    <cellStyle name="Normal 5 6 2 3 10 2" xfId="20809"/>
    <cellStyle name="Normal 5 6 2 3 10 2 2" xfId="50948"/>
    <cellStyle name="Normal 5 6 2 3 10 3" xfId="50947"/>
    <cellStyle name="Normal 5 6 2 3 11" xfId="20810"/>
    <cellStyle name="Normal 5 6 2 3 11 2" xfId="50949"/>
    <cellStyle name="Normal 5 6 2 3 12" xfId="50946"/>
    <cellStyle name="Normal 5 6 2 3 2" xfId="20811"/>
    <cellStyle name="Normal 5 6 2 3 2 2" xfId="20812"/>
    <cellStyle name="Normal 5 6 2 3 2 2 2" xfId="20813"/>
    <cellStyle name="Normal 5 6 2 3 2 2 2 2" xfId="20814"/>
    <cellStyle name="Normal 5 6 2 3 2 2 2 2 2" xfId="50953"/>
    <cellStyle name="Normal 5 6 2 3 2 2 2 3" xfId="50952"/>
    <cellStyle name="Normal 5 6 2 3 2 2 3" xfId="20815"/>
    <cellStyle name="Normal 5 6 2 3 2 2 3 2" xfId="50954"/>
    <cellStyle name="Normal 5 6 2 3 2 2 4" xfId="50951"/>
    <cellStyle name="Normal 5 6 2 3 2 3" xfId="20816"/>
    <cellStyle name="Normal 5 6 2 3 2 3 2" xfId="20817"/>
    <cellStyle name="Normal 5 6 2 3 2 3 2 2" xfId="20818"/>
    <cellStyle name="Normal 5 6 2 3 2 3 2 2 2" xfId="50957"/>
    <cellStyle name="Normal 5 6 2 3 2 3 2 3" xfId="50956"/>
    <cellStyle name="Normal 5 6 2 3 2 3 3" xfId="20819"/>
    <cellStyle name="Normal 5 6 2 3 2 3 3 2" xfId="50958"/>
    <cellStyle name="Normal 5 6 2 3 2 3 4" xfId="50955"/>
    <cellStyle name="Normal 5 6 2 3 2 4" xfId="20820"/>
    <cellStyle name="Normal 5 6 2 3 2 4 2" xfId="20821"/>
    <cellStyle name="Normal 5 6 2 3 2 4 2 2" xfId="20822"/>
    <cellStyle name="Normal 5 6 2 3 2 4 2 2 2" xfId="50961"/>
    <cellStyle name="Normal 5 6 2 3 2 4 2 3" xfId="50960"/>
    <cellStyle name="Normal 5 6 2 3 2 4 3" xfId="20823"/>
    <cellStyle name="Normal 5 6 2 3 2 4 3 2" xfId="50962"/>
    <cellStyle name="Normal 5 6 2 3 2 4 4" xfId="50959"/>
    <cellStyle name="Normal 5 6 2 3 2 5" xfId="20824"/>
    <cellStyle name="Normal 5 6 2 3 2 5 2" xfId="20825"/>
    <cellStyle name="Normal 5 6 2 3 2 5 2 2" xfId="50964"/>
    <cellStyle name="Normal 5 6 2 3 2 5 3" xfId="50963"/>
    <cellStyle name="Normal 5 6 2 3 2 6" xfId="20826"/>
    <cellStyle name="Normal 5 6 2 3 2 6 2" xfId="50965"/>
    <cellStyle name="Normal 5 6 2 3 2 7" xfId="50950"/>
    <cellStyle name="Normal 5 6 2 3 3" xfId="20827"/>
    <cellStyle name="Normal 5 6 2 3 3 2" xfId="20828"/>
    <cellStyle name="Normal 5 6 2 3 3 2 2" xfId="20829"/>
    <cellStyle name="Normal 5 6 2 3 3 2 2 2" xfId="20830"/>
    <cellStyle name="Normal 5 6 2 3 3 2 2 2 2" xfId="50969"/>
    <cellStyle name="Normal 5 6 2 3 3 2 2 3" xfId="50968"/>
    <cellStyle name="Normal 5 6 2 3 3 2 3" xfId="20831"/>
    <cellStyle name="Normal 5 6 2 3 3 2 3 2" xfId="50970"/>
    <cellStyle name="Normal 5 6 2 3 3 2 4" xfId="50967"/>
    <cellStyle name="Normal 5 6 2 3 3 3" xfId="20832"/>
    <cellStyle name="Normal 5 6 2 3 3 3 2" xfId="20833"/>
    <cellStyle name="Normal 5 6 2 3 3 3 2 2" xfId="20834"/>
    <cellStyle name="Normal 5 6 2 3 3 3 2 2 2" xfId="50973"/>
    <cellStyle name="Normal 5 6 2 3 3 3 2 3" xfId="50972"/>
    <cellStyle name="Normal 5 6 2 3 3 3 3" xfId="20835"/>
    <cellStyle name="Normal 5 6 2 3 3 3 3 2" xfId="50974"/>
    <cellStyle name="Normal 5 6 2 3 3 3 4" xfId="50971"/>
    <cellStyle name="Normal 5 6 2 3 3 4" xfId="20836"/>
    <cellStyle name="Normal 5 6 2 3 3 4 2" xfId="20837"/>
    <cellStyle name="Normal 5 6 2 3 3 4 2 2" xfId="20838"/>
    <cellStyle name="Normal 5 6 2 3 3 4 2 2 2" xfId="50977"/>
    <cellStyle name="Normal 5 6 2 3 3 4 2 3" xfId="50976"/>
    <cellStyle name="Normal 5 6 2 3 3 4 3" xfId="20839"/>
    <cellStyle name="Normal 5 6 2 3 3 4 3 2" xfId="50978"/>
    <cellStyle name="Normal 5 6 2 3 3 4 4" xfId="50975"/>
    <cellStyle name="Normal 5 6 2 3 3 5" xfId="20840"/>
    <cellStyle name="Normal 5 6 2 3 3 5 2" xfId="20841"/>
    <cellStyle name="Normal 5 6 2 3 3 5 2 2" xfId="50980"/>
    <cellStyle name="Normal 5 6 2 3 3 5 3" xfId="50979"/>
    <cellStyle name="Normal 5 6 2 3 3 6" xfId="20842"/>
    <cellStyle name="Normal 5 6 2 3 3 6 2" xfId="50981"/>
    <cellStyle name="Normal 5 6 2 3 3 7" xfId="50966"/>
    <cellStyle name="Normal 5 6 2 3 4" xfId="20843"/>
    <cellStyle name="Normal 5 6 2 3 4 2" xfId="20844"/>
    <cellStyle name="Normal 5 6 2 3 4 2 2" xfId="20845"/>
    <cellStyle name="Normal 5 6 2 3 4 2 2 2" xfId="20846"/>
    <cellStyle name="Normal 5 6 2 3 4 2 2 2 2" xfId="50985"/>
    <cellStyle name="Normal 5 6 2 3 4 2 2 3" xfId="50984"/>
    <cellStyle name="Normal 5 6 2 3 4 2 3" xfId="20847"/>
    <cellStyle name="Normal 5 6 2 3 4 2 3 2" xfId="50986"/>
    <cellStyle name="Normal 5 6 2 3 4 2 4" xfId="50983"/>
    <cellStyle name="Normal 5 6 2 3 4 3" xfId="20848"/>
    <cellStyle name="Normal 5 6 2 3 4 3 2" xfId="20849"/>
    <cellStyle name="Normal 5 6 2 3 4 3 2 2" xfId="20850"/>
    <cellStyle name="Normal 5 6 2 3 4 3 2 2 2" xfId="50989"/>
    <cellStyle name="Normal 5 6 2 3 4 3 2 3" xfId="50988"/>
    <cellStyle name="Normal 5 6 2 3 4 3 3" xfId="20851"/>
    <cellStyle name="Normal 5 6 2 3 4 3 3 2" xfId="50990"/>
    <cellStyle name="Normal 5 6 2 3 4 3 4" xfId="50987"/>
    <cellStyle name="Normal 5 6 2 3 4 4" xfId="20852"/>
    <cellStyle name="Normal 5 6 2 3 4 4 2" xfId="20853"/>
    <cellStyle name="Normal 5 6 2 3 4 4 2 2" xfId="50992"/>
    <cellStyle name="Normal 5 6 2 3 4 4 3" xfId="50991"/>
    <cellStyle name="Normal 5 6 2 3 4 5" xfId="20854"/>
    <cellStyle name="Normal 5 6 2 3 4 5 2" xfId="50993"/>
    <cellStyle name="Normal 5 6 2 3 4 6" xfId="50982"/>
    <cellStyle name="Normal 5 6 2 3 5" xfId="20855"/>
    <cellStyle name="Normal 5 6 2 3 5 2" xfId="20856"/>
    <cellStyle name="Normal 5 6 2 3 5 2 2" xfId="20857"/>
    <cellStyle name="Normal 5 6 2 3 5 2 2 2" xfId="50996"/>
    <cellStyle name="Normal 5 6 2 3 5 2 3" xfId="50995"/>
    <cellStyle name="Normal 5 6 2 3 5 3" xfId="20858"/>
    <cellStyle name="Normal 5 6 2 3 5 3 2" xfId="50997"/>
    <cellStyle name="Normal 5 6 2 3 5 4" xfId="50994"/>
    <cellStyle name="Normal 5 6 2 3 6" xfId="20859"/>
    <cellStyle name="Normal 5 6 2 3 6 2" xfId="20860"/>
    <cellStyle name="Normal 5 6 2 3 6 2 2" xfId="20861"/>
    <cellStyle name="Normal 5 6 2 3 6 2 2 2" xfId="51000"/>
    <cellStyle name="Normal 5 6 2 3 6 2 3" xfId="50999"/>
    <cellStyle name="Normal 5 6 2 3 6 3" xfId="20862"/>
    <cellStyle name="Normal 5 6 2 3 6 3 2" xfId="51001"/>
    <cellStyle name="Normal 5 6 2 3 6 4" xfId="50998"/>
    <cellStyle name="Normal 5 6 2 3 7" xfId="20863"/>
    <cellStyle name="Normal 5 6 2 3 7 2" xfId="20864"/>
    <cellStyle name="Normal 5 6 2 3 7 2 2" xfId="20865"/>
    <cellStyle name="Normal 5 6 2 3 7 2 2 2" xfId="51004"/>
    <cellStyle name="Normal 5 6 2 3 7 2 3" xfId="51003"/>
    <cellStyle name="Normal 5 6 2 3 7 3" xfId="20866"/>
    <cellStyle name="Normal 5 6 2 3 7 3 2" xfId="51005"/>
    <cellStyle name="Normal 5 6 2 3 7 4" xfId="51002"/>
    <cellStyle name="Normal 5 6 2 3 8" xfId="20867"/>
    <cellStyle name="Normal 5 6 2 3 8 2" xfId="20868"/>
    <cellStyle name="Normal 5 6 2 3 8 2 2" xfId="20869"/>
    <cellStyle name="Normal 5 6 2 3 8 2 2 2" xfId="51008"/>
    <cellStyle name="Normal 5 6 2 3 8 2 3" xfId="51007"/>
    <cellStyle name="Normal 5 6 2 3 8 3" xfId="20870"/>
    <cellStyle name="Normal 5 6 2 3 8 3 2" xfId="51009"/>
    <cellStyle name="Normal 5 6 2 3 8 4" xfId="51006"/>
    <cellStyle name="Normal 5 6 2 3 9" xfId="20871"/>
    <cellStyle name="Normal 5 6 2 3 9 2" xfId="20872"/>
    <cellStyle name="Normal 5 6 2 3 9 2 2" xfId="20873"/>
    <cellStyle name="Normal 5 6 2 3 9 2 2 2" xfId="51012"/>
    <cellStyle name="Normal 5 6 2 3 9 2 3" xfId="51011"/>
    <cellStyle name="Normal 5 6 2 3 9 3" xfId="20874"/>
    <cellStyle name="Normal 5 6 2 3 9 3 2" xfId="51013"/>
    <cellStyle name="Normal 5 6 2 3 9 4" xfId="51010"/>
    <cellStyle name="Normal 5 6 2 4" xfId="20875"/>
    <cellStyle name="Normal 5 6 2 4 2" xfId="20876"/>
    <cellStyle name="Normal 5 6 2 4 2 2" xfId="20877"/>
    <cellStyle name="Normal 5 6 2 4 2 2 2" xfId="20878"/>
    <cellStyle name="Normal 5 6 2 4 2 2 2 2" xfId="51017"/>
    <cellStyle name="Normal 5 6 2 4 2 2 3" xfId="51016"/>
    <cellStyle name="Normal 5 6 2 4 2 3" xfId="20879"/>
    <cellStyle name="Normal 5 6 2 4 2 3 2" xfId="51018"/>
    <cellStyle name="Normal 5 6 2 4 2 4" xfId="51015"/>
    <cellStyle name="Normal 5 6 2 4 3" xfId="20880"/>
    <cellStyle name="Normal 5 6 2 4 3 2" xfId="20881"/>
    <cellStyle name="Normal 5 6 2 4 3 2 2" xfId="20882"/>
    <cellStyle name="Normal 5 6 2 4 3 2 2 2" xfId="51021"/>
    <cellStyle name="Normal 5 6 2 4 3 2 3" xfId="51020"/>
    <cellStyle name="Normal 5 6 2 4 3 3" xfId="20883"/>
    <cellStyle name="Normal 5 6 2 4 3 3 2" xfId="51022"/>
    <cellStyle name="Normal 5 6 2 4 3 4" xfId="51019"/>
    <cellStyle name="Normal 5 6 2 4 4" xfId="20884"/>
    <cellStyle name="Normal 5 6 2 4 4 2" xfId="20885"/>
    <cellStyle name="Normal 5 6 2 4 4 2 2" xfId="20886"/>
    <cellStyle name="Normal 5 6 2 4 4 2 2 2" xfId="51025"/>
    <cellStyle name="Normal 5 6 2 4 4 2 3" xfId="51024"/>
    <cellStyle name="Normal 5 6 2 4 4 3" xfId="20887"/>
    <cellStyle name="Normal 5 6 2 4 4 3 2" xfId="51026"/>
    <cellStyle name="Normal 5 6 2 4 4 4" xfId="51023"/>
    <cellStyle name="Normal 5 6 2 4 5" xfId="20888"/>
    <cellStyle name="Normal 5 6 2 4 5 2" xfId="20889"/>
    <cellStyle name="Normal 5 6 2 4 5 2 2" xfId="51028"/>
    <cellStyle name="Normal 5 6 2 4 5 3" xfId="51027"/>
    <cellStyle name="Normal 5 6 2 4 6" xfId="20890"/>
    <cellStyle name="Normal 5 6 2 4 6 2" xfId="51029"/>
    <cellStyle name="Normal 5 6 2 4 7" xfId="51014"/>
    <cellStyle name="Normal 5 6 2 5" xfId="20891"/>
    <cellStyle name="Normal 5 6 2 5 2" xfId="20892"/>
    <cellStyle name="Normal 5 6 2 5 2 2" xfId="20893"/>
    <cellStyle name="Normal 5 6 2 5 2 2 2" xfId="20894"/>
    <cellStyle name="Normal 5 6 2 5 2 2 2 2" xfId="51033"/>
    <cellStyle name="Normal 5 6 2 5 2 2 3" xfId="51032"/>
    <cellStyle name="Normal 5 6 2 5 2 3" xfId="20895"/>
    <cellStyle name="Normal 5 6 2 5 2 3 2" xfId="51034"/>
    <cellStyle name="Normal 5 6 2 5 2 4" xfId="51031"/>
    <cellStyle name="Normal 5 6 2 5 3" xfId="20896"/>
    <cellStyle name="Normal 5 6 2 5 3 2" xfId="20897"/>
    <cellStyle name="Normal 5 6 2 5 3 2 2" xfId="20898"/>
    <cellStyle name="Normal 5 6 2 5 3 2 2 2" xfId="51037"/>
    <cellStyle name="Normal 5 6 2 5 3 2 3" xfId="51036"/>
    <cellStyle name="Normal 5 6 2 5 3 3" xfId="20899"/>
    <cellStyle name="Normal 5 6 2 5 3 3 2" xfId="51038"/>
    <cellStyle name="Normal 5 6 2 5 3 4" xfId="51035"/>
    <cellStyle name="Normal 5 6 2 5 4" xfId="20900"/>
    <cellStyle name="Normal 5 6 2 5 4 2" xfId="20901"/>
    <cellStyle name="Normal 5 6 2 5 4 2 2" xfId="20902"/>
    <cellStyle name="Normal 5 6 2 5 4 2 2 2" xfId="51041"/>
    <cellStyle name="Normal 5 6 2 5 4 2 3" xfId="51040"/>
    <cellStyle name="Normal 5 6 2 5 4 3" xfId="20903"/>
    <cellStyle name="Normal 5 6 2 5 4 3 2" xfId="51042"/>
    <cellStyle name="Normal 5 6 2 5 4 4" xfId="51039"/>
    <cellStyle name="Normal 5 6 2 5 5" xfId="20904"/>
    <cellStyle name="Normal 5 6 2 5 5 2" xfId="20905"/>
    <cellStyle name="Normal 5 6 2 5 5 2 2" xfId="51044"/>
    <cellStyle name="Normal 5 6 2 5 5 3" xfId="51043"/>
    <cellStyle name="Normal 5 6 2 5 6" xfId="20906"/>
    <cellStyle name="Normal 5 6 2 5 6 2" xfId="51045"/>
    <cellStyle name="Normal 5 6 2 5 7" xfId="51030"/>
    <cellStyle name="Normal 5 6 2 6" xfId="20907"/>
    <cellStyle name="Normal 5 6 2 6 2" xfId="20908"/>
    <cellStyle name="Normal 5 6 2 6 2 2" xfId="20909"/>
    <cellStyle name="Normal 5 6 2 6 2 2 2" xfId="20910"/>
    <cellStyle name="Normal 5 6 2 6 2 2 2 2" xfId="51049"/>
    <cellStyle name="Normal 5 6 2 6 2 2 3" xfId="51048"/>
    <cellStyle name="Normal 5 6 2 6 2 3" xfId="20911"/>
    <cellStyle name="Normal 5 6 2 6 2 3 2" xfId="51050"/>
    <cellStyle name="Normal 5 6 2 6 2 4" xfId="51047"/>
    <cellStyle name="Normal 5 6 2 6 3" xfId="20912"/>
    <cellStyle name="Normal 5 6 2 6 3 2" xfId="20913"/>
    <cellStyle name="Normal 5 6 2 6 3 2 2" xfId="20914"/>
    <cellStyle name="Normal 5 6 2 6 3 2 2 2" xfId="51053"/>
    <cellStyle name="Normal 5 6 2 6 3 2 3" xfId="51052"/>
    <cellStyle name="Normal 5 6 2 6 3 3" xfId="20915"/>
    <cellStyle name="Normal 5 6 2 6 3 3 2" xfId="51054"/>
    <cellStyle name="Normal 5 6 2 6 3 4" xfId="51051"/>
    <cellStyle name="Normal 5 6 2 6 4" xfId="20916"/>
    <cellStyle name="Normal 5 6 2 6 4 2" xfId="20917"/>
    <cellStyle name="Normal 5 6 2 6 4 2 2" xfId="51056"/>
    <cellStyle name="Normal 5 6 2 6 4 3" xfId="51055"/>
    <cellStyle name="Normal 5 6 2 6 5" xfId="20918"/>
    <cellStyle name="Normal 5 6 2 6 5 2" xfId="51057"/>
    <cellStyle name="Normal 5 6 2 6 6" xfId="51046"/>
    <cellStyle name="Normal 5 6 2 7" xfId="20919"/>
    <cellStyle name="Normal 5 6 2 7 2" xfId="20920"/>
    <cellStyle name="Normal 5 6 2 7 2 2" xfId="20921"/>
    <cellStyle name="Normal 5 6 2 7 2 2 2" xfId="51060"/>
    <cellStyle name="Normal 5 6 2 7 2 3" xfId="51059"/>
    <cellStyle name="Normal 5 6 2 7 3" xfId="20922"/>
    <cellStyle name="Normal 5 6 2 7 3 2" xfId="51061"/>
    <cellStyle name="Normal 5 6 2 7 4" xfId="51058"/>
    <cellStyle name="Normal 5 6 2 8" xfId="20923"/>
    <cellStyle name="Normal 5 6 2 8 2" xfId="20924"/>
    <cellStyle name="Normal 5 6 2 8 2 2" xfId="20925"/>
    <cellStyle name="Normal 5 6 2 8 2 2 2" xfId="51064"/>
    <cellStyle name="Normal 5 6 2 8 2 3" xfId="51063"/>
    <cellStyle name="Normal 5 6 2 8 3" xfId="20926"/>
    <cellStyle name="Normal 5 6 2 8 3 2" xfId="51065"/>
    <cellStyle name="Normal 5 6 2 8 4" xfId="51062"/>
    <cellStyle name="Normal 5 6 2 9" xfId="20927"/>
    <cellStyle name="Normal 5 6 2 9 2" xfId="20928"/>
    <cellStyle name="Normal 5 6 2 9 2 2" xfId="20929"/>
    <cellStyle name="Normal 5 6 2 9 2 2 2" xfId="51068"/>
    <cellStyle name="Normal 5 6 2 9 2 3" xfId="51067"/>
    <cellStyle name="Normal 5 6 2 9 3" xfId="20930"/>
    <cellStyle name="Normal 5 6 2 9 3 2" xfId="51069"/>
    <cellStyle name="Normal 5 6 2 9 4" xfId="51066"/>
    <cellStyle name="Normal 5 6 3" xfId="20931"/>
    <cellStyle name="Normal 5 6 3 10" xfId="20932"/>
    <cellStyle name="Normal 5 6 3 10 2" xfId="20933"/>
    <cellStyle name="Normal 5 6 3 10 2 2" xfId="20934"/>
    <cellStyle name="Normal 5 6 3 10 2 2 2" xfId="51073"/>
    <cellStyle name="Normal 5 6 3 10 2 3" xfId="51072"/>
    <cellStyle name="Normal 5 6 3 10 3" xfId="20935"/>
    <cellStyle name="Normal 5 6 3 10 3 2" xfId="51074"/>
    <cellStyle name="Normal 5 6 3 10 4" xfId="51071"/>
    <cellStyle name="Normal 5 6 3 11" xfId="20936"/>
    <cellStyle name="Normal 5 6 3 11 2" xfId="20937"/>
    <cellStyle name="Normal 5 6 3 11 2 2" xfId="51076"/>
    <cellStyle name="Normal 5 6 3 11 3" xfId="51075"/>
    <cellStyle name="Normal 5 6 3 12" xfId="20938"/>
    <cellStyle name="Normal 5 6 3 12 2" xfId="51077"/>
    <cellStyle name="Normal 5 6 3 13" xfId="20939"/>
    <cellStyle name="Normal 5 6 3 13 2" xfId="51078"/>
    <cellStyle name="Normal 5 6 3 14" xfId="51070"/>
    <cellStyle name="Normal 5 6 3 2" xfId="20940"/>
    <cellStyle name="Normal 5 6 3 2 10" xfId="20941"/>
    <cellStyle name="Normal 5 6 3 2 10 2" xfId="20942"/>
    <cellStyle name="Normal 5 6 3 2 10 2 2" xfId="51081"/>
    <cellStyle name="Normal 5 6 3 2 10 3" xfId="51080"/>
    <cellStyle name="Normal 5 6 3 2 11" xfId="20943"/>
    <cellStyle name="Normal 5 6 3 2 11 2" xfId="51082"/>
    <cellStyle name="Normal 5 6 3 2 12" xfId="51079"/>
    <cellStyle name="Normal 5 6 3 2 2" xfId="20944"/>
    <cellStyle name="Normal 5 6 3 2 2 2" xfId="20945"/>
    <cellStyle name="Normal 5 6 3 2 2 2 2" xfId="20946"/>
    <cellStyle name="Normal 5 6 3 2 2 2 2 2" xfId="20947"/>
    <cellStyle name="Normal 5 6 3 2 2 2 2 2 2" xfId="51086"/>
    <cellStyle name="Normal 5 6 3 2 2 2 2 3" xfId="51085"/>
    <cellStyle name="Normal 5 6 3 2 2 2 3" xfId="20948"/>
    <cellStyle name="Normal 5 6 3 2 2 2 3 2" xfId="51087"/>
    <cellStyle name="Normal 5 6 3 2 2 2 4" xfId="51084"/>
    <cellStyle name="Normal 5 6 3 2 2 3" xfId="20949"/>
    <cellStyle name="Normal 5 6 3 2 2 3 2" xfId="20950"/>
    <cellStyle name="Normal 5 6 3 2 2 3 2 2" xfId="20951"/>
    <cellStyle name="Normal 5 6 3 2 2 3 2 2 2" xfId="51090"/>
    <cellStyle name="Normal 5 6 3 2 2 3 2 3" xfId="51089"/>
    <cellStyle name="Normal 5 6 3 2 2 3 3" xfId="20952"/>
    <cellStyle name="Normal 5 6 3 2 2 3 3 2" xfId="51091"/>
    <cellStyle name="Normal 5 6 3 2 2 3 4" xfId="51088"/>
    <cellStyle name="Normal 5 6 3 2 2 4" xfId="20953"/>
    <cellStyle name="Normal 5 6 3 2 2 4 2" xfId="20954"/>
    <cellStyle name="Normal 5 6 3 2 2 4 2 2" xfId="20955"/>
    <cellStyle name="Normal 5 6 3 2 2 4 2 2 2" xfId="51094"/>
    <cellStyle name="Normal 5 6 3 2 2 4 2 3" xfId="51093"/>
    <cellStyle name="Normal 5 6 3 2 2 4 3" xfId="20956"/>
    <cellStyle name="Normal 5 6 3 2 2 4 3 2" xfId="51095"/>
    <cellStyle name="Normal 5 6 3 2 2 4 4" xfId="51092"/>
    <cellStyle name="Normal 5 6 3 2 2 5" xfId="20957"/>
    <cellStyle name="Normal 5 6 3 2 2 5 2" xfId="20958"/>
    <cellStyle name="Normal 5 6 3 2 2 5 2 2" xfId="51097"/>
    <cellStyle name="Normal 5 6 3 2 2 5 3" xfId="51096"/>
    <cellStyle name="Normal 5 6 3 2 2 6" xfId="20959"/>
    <cellStyle name="Normal 5 6 3 2 2 6 2" xfId="51098"/>
    <cellStyle name="Normal 5 6 3 2 2 7" xfId="51083"/>
    <cellStyle name="Normal 5 6 3 2 3" xfId="20960"/>
    <cellStyle name="Normal 5 6 3 2 3 2" xfId="20961"/>
    <cellStyle name="Normal 5 6 3 2 3 2 2" xfId="20962"/>
    <cellStyle name="Normal 5 6 3 2 3 2 2 2" xfId="20963"/>
    <cellStyle name="Normal 5 6 3 2 3 2 2 2 2" xfId="51102"/>
    <cellStyle name="Normal 5 6 3 2 3 2 2 3" xfId="51101"/>
    <cellStyle name="Normal 5 6 3 2 3 2 3" xfId="20964"/>
    <cellStyle name="Normal 5 6 3 2 3 2 3 2" xfId="51103"/>
    <cellStyle name="Normal 5 6 3 2 3 2 4" xfId="51100"/>
    <cellStyle name="Normal 5 6 3 2 3 3" xfId="20965"/>
    <cellStyle name="Normal 5 6 3 2 3 3 2" xfId="20966"/>
    <cellStyle name="Normal 5 6 3 2 3 3 2 2" xfId="20967"/>
    <cellStyle name="Normal 5 6 3 2 3 3 2 2 2" xfId="51106"/>
    <cellStyle name="Normal 5 6 3 2 3 3 2 3" xfId="51105"/>
    <cellStyle name="Normal 5 6 3 2 3 3 3" xfId="20968"/>
    <cellStyle name="Normal 5 6 3 2 3 3 3 2" xfId="51107"/>
    <cellStyle name="Normal 5 6 3 2 3 3 4" xfId="51104"/>
    <cellStyle name="Normal 5 6 3 2 3 4" xfId="20969"/>
    <cellStyle name="Normal 5 6 3 2 3 4 2" xfId="20970"/>
    <cellStyle name="Normal 5 6 3 2 3 4 2 2" xfId="20971"/>
    <cellStyle name="Normal 5 6 3 2 3 4 2 2 2" xfId="51110"/>
    <cellStyle name="Normal 5 6 3 2 3 4 2 3" xfId="51109"/>
    <cellStyle name="Normal 5 6 3 2 3 4 3" xfId="20972"/>
    <cellStyle name="Normal 5 6 3 2 3 4 3 2" xfId="51111"/>
    <cellStyle name="Normal 5 6 3 2 3 4 4" xfId="51108"/>
    <cellStyle name="Normal 5 6 3 2 3 5" xfId="20973"/>
    <cellStyle name="Normal 5 6 3 2 3 5 2" xfId="20974"/>
    <cellStyle name="Normal 5 6 3 2 3 5 2 2" xfId="51113"/>
    <cellStyle name="Normal 5 6 3 2 3 5 3" xfId="51112"/>
    <cellStyle name="Normal 5 6 3 2 3 6" xfId="20975"/>
    <cellStyle name="Normal 5 6 3 2 3 6 2" xfId="51114"/>
    <cellStyle name="Normal 5 6 3 2 3 7" xfId="51099"/>
    <cellStyle name="Normal 5 6 3 2 4" xfId="20976"/>
    <cellStyle name="Normal 5 6 3 2 4 2" xfId="20977"/>
    <cellStyle name="Normal 5 6 3 2 4 2 2" xfId="20978"/>
    <cellStyle name="Normal 5 6 3 2 4 2 2 2" xfId="20979"/>
    <cellStyle name="Normal 5 6 3 2 4 2 2 2 2" xfId="51118"/>
    <cellStyle name="Normal 5 6 3 2 4 2 2 3" xfId="51117"/>
    <cellStyle name="Normal 5 6 3 2 4 2 3" xfId="20980"/>
    <cellStyle name="Normal 5 6 3 2 4 2 3 2" xfId="51119"/>
    <cellStyle name="Normal 5 6 3 2 4 2 4" xfId="51116"/>
    <cellStyle name="Normal 5 6 3 2 4 3" xfId="20981"/>
    <cellStyle name="Normal 5 6 3 2 4 3 2" xfId="20982"/>
    <cellStyle name="Normal 5 6 3 2 4 3 2 2" xfId="20983"/>
    <cellStyle name="Normal 5 6 3 2 4 3 2 2 2" xfId="51122"/>
    <cellStyle name="Normal 5 6 3 2 4 3 2 3" xfId="51121"/>
    <cellStyle name="Normal 5 6 3 2 4 3 3" xfId="20984"/>
    <cellStyle name="Normal 5 6 3 2 4 3 3 2" xfId="51123"/>
    <cellStyle name="Normal 5 6 3 2 4 3 4" xfId="51120"/>
    <cellStyle name="Normal 5 6 3 2 4 4" xfId="20985"/>
    <cellStyle name="Normal 5 6 3 2 4 4 2" xfId="20986"/>
    <cellStyle name="Normal 5 6 3 2 4 4 2 2" xfId="51125"/>
    <cellStyle name="Normal 5 6 3 2 4 4 3" xfId="51124"/>
    <cellStyle name="Normal 5 6 3 2 4 5" xfId="20987"/>
    <cellStyle name="Normal 5 6 3 2 4 5 2" xfId="51126"/>
    <cellStyle name="Normal 5 6 3 2 4 6" xfId="51115"/>
    <cellStyle name="Normal 5 6 3 2 5" xfId="20988"/>
    <cellStyle name="Normal 5 6 3 2 5 2" xfId="20989"/>
    <cellStyle name="Normal 5 6 3 2 5 2 2" xfId="20990"/>
    <cellStyle name="Normal 5 6 3 2 5 2 2 2" xfId="51129"/>
    <cellStyle name="Normal 5 6 3 2 5 2 3" xfId="51128"/>
    <cellStyle name="Normal 5 6 3 2 5 3" xfId="20991"/>
    <cellStyle name="Normal 5 6 3 2 5 3 2" xfId="51130"/>
    <cellStyle name="Normal 5 6 3 2 5 4" xfId="51127"/>
    <cellStyle name="Normal 5 6 3 2 6" xfId="20992"/>
    <cellStyle name="Normal 5 6 3 2 6 2" xfId="20993"/>
    <cellStyle name="Normal 5 6 3 2 6 2 2" xfId="20994"/>
    <cellStyle name="Normal 5 6 3 2 6 2 2 2" xfId="51133"/>
    <cellStyle name="Normal 5 6 3 2 6 2 3" xfId="51132"/>
    <cellStyle name="Normal 5 6 3 2 6 3" xfId="20995"/>
    <cellStyle name="Normal 5 6 3 2 6 3 2" xfId="51134"/>
    <cellStyle name="Normal 5 6 3 2 6 4" xfId="51131"/>
    <cellStyle name="Normal 5 6 3 2 7" xfId="20996"/>
    <cellStyle name="Normal 5 6 3 2 7 2" xfId="20997"/>
    <cellStyle name="Normal 5 6 3 2 7 2 2" xfId="20998"/>
    <cellStyle name="Normal 5 6 3 2 7 2 2 2" xfId="51137"/>
    <cellStyle name="Normal 5 6 3 2 7 2 3" xfId="51136"/>
    <cellStyle name="Normal 5 6 3 2 7 3" xfId="20999"/>
    <cellStyle name="Normal 5 6 3 2 7 3 2" xfId="51138"/>
    <cellStyle name="Normal 5 6 3 2 7 4" xfId="51135"/>
    <cellStyle name="Normal 5 6 3 2 8" xfId="21000"/>
    <cellStyle name="Normal 5 6 3 2 8 2" xfId="21001"/>
    <cellStyle name="Normal 5 6 3 2 8 2 2" xfId="21002"/>
    <cellStyle name="Normal 5 6 3 2 8 2 2 2" xfId="51141"/>
    <cellStyle name="Normal 5 6 3 2 8 2 3" xfId="51140"/>
    <cellStyle name="Normal 5 6 3 2 8 3" xfId="21003"/>
    <cellStyle name="Normal 5 6 3 2 8 3 2" xfId="51142"/>
    <cellStyle name="Normal 5 6 3 2 8 4" xfId="51139"/>
    <cellStyle name="Normal 5 6 3 2 9" xfId="21004"/>
    <cellStyle name="Normal 5 6 3 2 9 2" xfId="21005"/>
    <cellStyle name="Normal 5 6 3 2 9 2 2" xfId="21006"/>
    <cellStyle name="Normal 5 6 3 2 9 2 2 2" xfId="51145"/>
    <cellStyle name="Normal 5 6 3 2 9 2 3" xfId="51144"/>
    <cellStyle name="Normal 5 6 3 2 9 3" xfId="21007"/>
    <cellStyle name="Normal 5 6 3 2 9 3 2" xfId="51146"/>
    <cellStyle name="Normal 5 6 3 2 9 4" xfId="51143"/>
    <cellStyle name="Normal 5 6 3 3" xfId="21008"/>
    <cellStyle name="Normal 5 6 3 3 2" xfId="21009"/>
    <cellStyle name="Normal 5 6 3 3 2 2" xfId="21010"/>
    <cellStyle name="Normal 5 6 3 3 2 2 2" xfId="21011"/>
    <cellStyle name="Normal 5 6 3 3 2 2 2 2" xfId="51150"/>
    <cellStyle name="Normal 5 6 3 3 2 2 3" xfId="51149"/>
    <cellStyle name="Normal 5 6 3 3 2 3" xfId="21012"/>
    <cellStyle name="Normal 5 6 3 3 2 3 2" xfId="51151"/>
    <cellStyle name="Normal 5 6 3 3 2 4" xfId="51148"/>
    <cellStyle name="Normal 5 6 3 3 3" xfId="21013"/>
    <cellStyle name="Normal 5 6 3 3 3 2" xfId="21014"/>
    <cellStyle name="Normal 5 6 3 3 3 2 2" xfId="21015"/>
    <cellStyle name="Normal 5 6 3 3 3 2 2 2" xfId="51154"/>
    <cellStyle name="Normal 5 6 3 3 3 2 3" xfId="51153"/>
    <cellStyle name="Normal 5 6 3 3 3 3" xfId="21016"/>
    <cellStyle name="Normal 5 6 3 3 3 3 2" xfId="51155"/>
    <cellStyle name="Normal 5 6 3 3 3 4" xfId="51152"/>
    <cellStyle name="Normal 5 6 3 3 4" xfId="21017"/>
    <cellStyle name="Normal 5 6 3 3 4 2" xfId="21018"/>
    <cellStyle name="Normal 5 6 3 3 4 2 2" xfId="21019"/>
    <cellStyle name="Normal 5 6 3 3 4 2 2 2" xfId="51158"/>
    <cellStyle name="Normal 5 6 3 3 4 2 3" xfId="51157"/>
    <cellStyle name="Normal 5 6 3 3 4 3" xfId="21020"/>
    <cellStyle name="Normal 5 6 3 3 4 3 2" xfId="51159"/>
    <cellStyle name="Normal 5 6 3 3 4 4" xfId="51156"/>
    <cellStyle name="Normal 5 6 3 3 5" xfId="21021"/>
    <cellStyle name="Normal 5 6 3 3 5 2" xfId="21022"/>
    <cellStyle name="Normal 5 6 3 3 5 2 2" xfId="51161"/>
    <cellStyle name="Normal 5 6 3 3 5 3" xfId="51160"/>
    <cellStyle name="Normal 5 6 3 3 6" xfId="21023"/>
    <cellStyle name="Normal 5 6 3 3 6 2" xfId="51162"/>
    <cellStyle name="Normal 5 6 3 3 7" xfId="51147"/>
    <cellStyle name="Normal 5 6 3 4" xfId="21024"/>
    <cellStyle name="Normal 5 6 3 4 2" xfId="21025"/>
    <cellStyle name="Normal 5 6 3 4 2 2" xfId="21026"/>
    <cellStyle name="Normal 5 6 3 4 2 2 2" xfId="21027"/>
    <cellStyle name="Normal 5 6 3 4 2 2 2 2" xfId="51166"/>
    <cellStyle name="Normal 5 6 3 4 2 2 3" xfId="51165"/>
    <cellStyle name="Normal 5 6 3 4 2 3" xfId="21028"/>
    <cellStyle name="Normal 5 6 3 4 2 3 2" xfId="51167"/>
    <cellStyle name="Normal 5 6 3 4 2 4" xfId="51164"/>
    <cellStyle name="Normal 5 6 3 4 3" xfId="21029"/>
    <cellStyle name="Normal 5 6 3 4 3 2" xfId="21030"/>
    <cellStyle name="Normal 5 6 3 4 3 2 2" xfId="21031"/>
    <cellStyle name="Normal 5 6 3 4 3 2 2 2" xfId="51170"/>
    <cellStyle name="Normal 5 6 3 4 3 2 3" xfId="51169"/>
    <cellStyle name="Normal 5 6 3 4 3 3" xfId="21032"/>
    <cellStyle name="Normal 5 6 3 4 3 3 2" xfId="51171"/>
    <cellStyle name="Normal 5 6 3 4 3 4" xfId="51168"/>
    <cellStyle name="Normal 5 6 3 4 4" xfId="21033"/>
    <cellStyle name="Normal 5 6 3 4 4 2" xfId="21034"/>
    <cellStyle name="Normal 5 6 3 4 4 2 2" xfId="21035"/>
    <cellStyle name="Normal 5 6 3 4 4 2 2 2" xfId="51174"/>
    <cellStyle name="Normal 5 6 3 4 4 2 3" xfId="51173"/>
    <cellStyle name="Normal 5 6 3 4 4 3" xfId="21036"/>
    <cellStyle name="Normal 5 6 3 4 4 3 2" xfId="51175"/>
    <cellStyle name="Normal 5 6 3 4 4 4" xfId="51172"/>
    <cellStyle name="Normal 5 6 3 4 5" xfId="21037"/>
    <cellStyle name="Normal 5 6 3 4 5 2" xfId="21038"/>
    <cellStyle name="Normal 5 6 3 4 5 2 2" xfId="51177"/>
    <cellStyle name="Normal 5 6 3 4 5 3" xfId="51176"/>
    <cellStyle name="Normal 5 6 3 4 6" xfId="21039"/>
    <cellStyle name="Normal 5 6 3 4 6 2" xfId="51178"/>
    <cellStyle name="Normal 5 6 3 4 7" xfId="51163"/>
    <cellStyle name="Normal 5 6 3 5" xfId="21040"/>
    <cellStyle name="Normal 5 6 3 5 2" xfId="21041"/>
    <cellStyle name="Normal 5 6 3 5 2 2" xfId="21042"/>
    <cellStyle name="Normal 5 6 3 5 2 2 2" xfId="21043"/>
    <cellStyle name="Normal 5 6 3 5 2 2 2 2" xfId="51182"/>
    <cellStyle name="Normal 5 6 3 5 2 2 3" xfId="51181"/>
    <cellStyle name="Normal 5 6 3 5 2 3" xfId="21044"/>
    <cellStyle name="Normal 5 6 3 5 2 3 2" xfId="51183"/>
    <cellStyle name="Normal 5 6 3 5 2 4" xfId="51180"/>
    <cellStyle name="Normal 5 6 3 5 3" xfId="21045"/>
    <cellStyle name="Normal 5 6 3 5 3 2" xfId="21046"/>
    <cellStyle name="Normal 5 6 3 5 3 2 2" xfId="21047"/>
    <cellStyle name="Normal 5 6 3 5 3 2 2 2" xfId="51186"/>
    <cellStyle name="Normal 5 6 3 5 3 2 3" xfId="51185"/>
    <cellStyle name="Normal 5 6 3 5 3 3" xfId="21048"/>
    <cellStyle name="Normal 5 6 3 5 3 3 2" xfId="51187"/>
    <cellStyle name="Normal 5 6 3 5 3 4" xfId="51184"/>
    <cellStyle name="Normal 5 6 3 5 4" xfId="21049"/>
    <cellStyle name="Normal 5 6 3 5 4 2" xfId="21050"/>
    <cellStyle name="Normal 5 6 3 5 4 2 2" xfId="51189"/>
    <cellStyle name="Normal 5 6 3 5 4 3" xfId="51188"/>
    <cellStyle name="Normal 5 6 3 5 5" xfId="21051"/>
    <cellStyle name="Normal 5 6 3 5 5 2" xfId="51190"/>
    <cellStyle name="Normal 5 6 3 5 6" xfId="51179"/>
    <cellStyle name="Normal 5 6 3 6" xfId="21052"/>
    <cellStyle name="Normal 5 6 3 6 2" xfId="21053"/>
    <cellStyle name="Normal 5 6 3 6 2 2" xfId="21054"/>
    <cellStyle name="Normal 5 6 3 6 2 2 2" xfId="51193"/>
    <cellStyle name="Normal 5 6 3 6 2 3" xfId="51192"/>
    <cellStyle name="Normal 5 6 3 6 3" xfId="21055"/>
    <cellStyle name="Normal 5 6 3 6 3 2" xfId="51194"/>
    <cellStyle name="Normal 5 6 3 6 4" xfId="51191"/>
    <cellStyle name="Normal 5 6 3 7" xfId="21056"/>
    <cellStyle name="Normal 5 6 3 7 2" xfId="21057"/>
    <cellStyle name="Normal 5 6 3 7 2 2" xfId="21058"/>
    <cellStyle name="Normal 5 6 3 7 2 2 2" xfId="51197"/>
    <cellStyle name="Normal 5 6 3 7 2 3" xfId="51196"/>
    <cellStyle name="Normal 5 6 3 7 3" xfId="21059"/>
    <cellStyle name="Normal 5 6 3 7 3 2" xfId="51198"/>
    <cellStyle name="Normal 5 6 3 7 4" xfId="51195"/>
    <cellStyle name="Normal 5 6 3 8" xfId="21060"/>
    <cellStyle name="Normal 5 6 3 8 2" xfId="21061"/>
    <cellStyle name="Normal 5 6 3 8 2 2" xfId="21062"/>
    <cellStyle name="Normal 5 6 3 8 2 2 2" xfId="51201"/>
    <cellStyle name="Normal 5 6 3 8 2 3" xfId="51200"/>
    <cellStyle name="Normal 5 6 3 8 3" xfId="21063"/>
    <cellStyle name="Normal 5 6 3 8 3 2" xfId="51202"/>
    <cellStyle name="Normal 5 6 3 8 4" xfId="51199"/>
    <cellStyle name="Normal 5 6 3 9" xfId="21064"/>
    <cellStyle name="Normal 5 6 3 9 2" xfId="21065"/>
    <cellStyle name="Normal 5 6 3 9 2 2" xfId="21066"/>
    <cellStyle name="Normal 5 6 3 9 2 2 2" xfId="51205"/>
    <cellStyle name="Normal 5 6 3 9 2 3" xfId="51204"/>
    <cellStyle name="Normal 5 6 3 9 3" xfId="21067"/>
    <cellStyle name="Normal 5 6 3 9 3 2" xfId="51206"/>
    <cellStyle name="Normal 5 6 3 9 4" xfId="51203"/>
    <cellStyle name="Normal 5 6 4" xfId="21068"/>
    <cellStyle name="Normal 5 6 4 10" xfId="21069"/>
    <cellStyle name="Normal 5 6 4 10 2" xfId="21070"/>
    <cellStyle name="Normal 5 6 4 10 2 2" xfId="51209"/>
    <cellStyle name="Normal 5 6 4 10 3" xfId="51208"/>
    <cellStyle name="Normal 5 6 4 11" xfId="21071"/>
    <cellStyle name="Normal 5 6 4 11 2" xfId="51210"/>
    <cellStyle name="Normal 5 6 4 12" xfId="51207"/>
    <cellStyle name="Normal 5 6 4 2" xfId="21072"/>
    <cellStyle name="Normal 5 6 4 2 2" xfId="21073"/>
    <cellStyle name="Normal 5 6 4 2 2 2" xfId="21074"/>
    <cellStyle name="Normal 5 6 4 2 2 2 2" xfId="21075"/>
    <cellStyle name="Normal 5 6 4 2 2 2 2 2" xfId="51214"/>
    <cellStyle name="Normal 5 6 4 2 2 2 3" xfId="51213"/>
    <cellStyle name="Normal 5 6 4 2 2 3" xfId="21076"/>
    <cellStyle name="Normal 5 6 4 2 2 3 2" xfId="51215"/>
    <cellStyle name="Normal 5 6 4 2 2 4" xfId="51212"/>
    <cellStyle name="Normal 5 6 4 2 3" xfId="21077"/>
    <cellStyle name="Normal 5 6 4 2 3 2" xfId="21078"/>
    <cellStyle name="Normal 5 6 4 2 3 2 2" xfId="21079"/>
    <cellStyle name="Normal 5 6 4 2 3 2 2 2" xfId="51218"/>
    <cellStyle name="Normal 5 6 4 2 3 2 3" xfId="51217"/>
    <cellStyle name="Normal 5 6 4 2 3 3" xfId="21080"/>
    <cellStyle name="Normal 5 6 4 2 3 3 2" xfId="51219"/>
    <cellStyle name="Normal 5 6 4 2 3 4" xfId="51216"/>
    <cellStyle name="Normal 5 6 4 2 4" xfId="21081"/>
    <cellStyle name="Normal 5 6 4 2 4 2" xfId="21082"/>
    <cellStyle name="Normal 5 6 4 2 4 2 2" xfId="21083"/>
    <cellStyle name="Normal 5 6 4 2 4 2 2 2" xfId="51222"/>
    <cellStyle name="Normal 5 6 4 2 4 2 3" xfId="51221"/>
    <cellStyle name="Normal 5 6 4 2 4 3" xfId="21084"/>
    <cellStyle name="Normal 5 6 4 2 4 3 2" xfId="51223"/>
    <cellStyle name="Normal 5 6 4 2 4 4" xfId="51220"/>
    <cellStyle name="Normal 5 6 4 2 5" xfId="21085"/>
    <cellStyle name="Normal 5 6 4 2 5 2" xfId="21086"/>
    <cellStyle name="Normal 5 6 4 2 5 2 2" xfId="51225"/>
    <cellStyle name="Normal 5 6 4 2 5 3" xfId="51224"/>
    <cellStyle name="Normal 5 6 4 2 6" xfId="21087"/>
    <cellStyle name="Normal 5 6 4 2 6 2" xfId="51226"/>
    <cellStyle name="Normal 5 6 4 2 7" xfId="51211"/>
    <cellStyle name="Normal 5 6 4 3" xfId="21088"/>
    <cellStyle name="Normal 5 6 4 3 2" xfId="21089"/>
    <cellStyle name="Normal 5 6 4 3 2 2" xfId="21090"/>
    <cellStyle name="Normal 5 6 4 3 2 2 2" xfId="21091"/>
    <cellStyle name="Normal 5 6 4 3 2 2 2 2" xfId="51230"/>
    <cellStyle name="Normal 5 6 4 3 2 2 3" xfId="51229"/>
    <cellStyle name="Normal 5 6 4 3 2 3" xfId="21092"/>
    <cellStyle name="Normal 5 6 4 3 2 3 2" xfId="51231"/>
    <cellStyle name="Normal 5 6 4 3 2 4" xfId="51228"/>
    <cellStyle name="Normal 5 6 4 3 3" xfId="21093"/>
    <cellStyle name="Normal 5 6 4 3 3 2" xfId="21094"/>
    <cellStyle name="Normal 5 6 4 3 3 2 2" xfId="21095"/>
    <cellStyle name="Normal 5 6 4 3 3 2 2 2" xfId="51234"/>
    <cellStyle name="Normal 5 6 4 3 3 2 3" xfId="51233"/>
    <cellStyle name="Normal 5 6 4 3 3 3" xfId="21096"/>
    <cellStyle name="Normal 5 6 4 3 3 3 2" xfId="51235"/>
    <cellStyle name="Normal 5 6 4 3 3 4" xfId="51232"/>
    <cellStyle name="Normal 5 6 4 3 4" xfId="21097"/>
    <cellStyle name="Normal 5 6 4 3 4 2" xfId="21098"/>
    <cellStyle name="Normal 5 6 4 3 4 2 2" xfId="21099"/>
    <cellStyle name="Normal 5 6 4 3 4 2 2 2" xfId="51238"/>
    <cellStyle name="Normal 5 6 4 3 4 2 3" xfId="51237"/>
    <cellStyle name="Normal 5 6 4 3 4 3" xfId="21100"/>
    <cellStyle name="Normal 5 6 4 3 4 3 2" xfId="51239"/>
    <cellStyle name="Normal 5 6 4 3 4 4" xfId="51236"/>
    <cellStyle name="Normal 5 6 4 3 5" xfId="21101"/>
    <cellStyle name="Normal 5 6 4 3 5 2" xfId="21102"/>
    <cellStyle name="Normal 5 6 4 3 5 2 2" xfId="51241"/>
    <cellStyle name="Normal 5 6 4 3 5 3" xfId="51240"/>
    <cellStyle name="Normal 5 6 4 3 6" xfId="21103"/>
    <cellStyle name="Normal 5 6 4 3 6 2" xfId="51242"/>
    <cellStyle name="Normal 5 6 4 3 7" xfId="51227"/>
    <cellStyle name="Normal 5 6 4 4" xfId="21104"/>
    <cellStyle name="Normal 5 6 4 4 2" xfId="21105"/>
    <cellStyle name="Normal 5 6 4 4 2 2" xfId="21106"/>
    <cellStyle name="Normal 5 6 4 4 2 2 2" xfId="21107"/>
    <cellStyle name="Normal 5 6 4 4 2 2 2 2" xfId="51246"/>
    <cellStyle name="Normal 5 6 4 4 2 2 3" xfId="51245"/>
    <cellStyle name="Normal 5 6 4 4 2 3" xfId="21108"/>
    <cellStyle name="Normal 5 6 4 4 2 3 2" xfId="51247"/>
    <cellStyle name="Normal 5 6 4 4 2 4" xfId="51244"/>
    <cellStyle name="Normal 5 6 4 4 3" xfId="21109"/>
    <cellStyle name="Normal 5 6 4 4 3 2" xfId="21110"/>
    <cellStyle name="Normal 5 6 4 4 3 2 2" xfId="21111"/>
    <cellStyle name="Normal 5 6 4 4 3 2 2 2" xfId="51250"/>
    <cellStyle name="Normal 5 6 4 4 3 2 3" xfId="51249"/>
    <cellStyle name="Normal 5 6 4 4 3 3" xfId="21112"/>
    <cellStyle name="Normal 5 6 4 4 3 3 2" xfId="51251"/>
    <cellStyle name="Normal 5 6 4 4 3 4" xfId="51248"/>
    <cellStyle name="Normal 5 6 4 4 4" xfId="21113"/>
    <cellStyle name="Normal 5 6 4 4 4 2" xfId="21114"/>
    <cellStyle name="Normal 5 6 4 4 4 2 2" xfId="51253"/>
    <cellStyle name="Normal 5 6 4 4 4 3" xfId="51252"/>
    <cellStyle name="Normal 5 6 4 4 5" xfId="21115"/>
    <cellStyle name="Normal 5 6 4 4 5 2" xfId="51254"/>
    <cellStyle name="Normal 5 6 4 4 6" xfId="51243"/>
    <cellStyle name="Normal 5 6 4 5" xfId="21116"/>
    <cellStyle name="Normal 5 6 4 5 2" xfId="21117"/>
    <cellStyle name="Normal 5 6 4 5 2 2" xfId="21118"/>
    <cellStyle name="Normal 5 6 4 5 2 2 2" xfId="51257"/>
    <cellStyle name="Normal 5 6 4 5 2 3" xfId="51256"/>
    <cellStyle name="Normal 5 6 4 5 3" xfId="21119"/>
    <cellStyle name="Normal 5 6 4 5 3 2" xfId="51258"/>
    <cellStyle name="Normal 5 6 4 5 4" xfId="51255"/>
    <cellStyle name="Normal 5 6 4 6" xfId="21120"/>
    <cellStyle name="Normal 5 6 4 6 2" xfId="21121"/>
    <cellStyle name="Normal 5 6 4 6 2 2" xfId="21122"/>
    <cellStyle name="Normal 5 6 4 6 2 2 2" xfId="51261"/>
    <cellStyle name="Normal 5 6 4 6 2 3" xfId="51260"/>
    <cellStyle name="Normal 5 6 4 6 3" xfId="21123"/>
    <cellStyle name="Normal 5 6 4 6 3 2" xfId="51262"/>
    <cellStyle name="Normal 5 6 4 6 4" xfId="51259"/>
    <cellStyle name="Normal 5 6 4 7" xfId="21124"/>
    <cellStyle name="Normal 5 6 4 7 2" xfId="21125"/>
    <cellStyle name="Normal 5 6 4 7 2 2" xfId="21126"/>
    <cellStyle name="Normal 5 6 4 7 2 2 2" xfId="51265"/>
    <cellStyle name="Normal 5 6 4 7 2 3" xfId="51264"/>
    <cellStyle name="Normal 5 6 4 7 3" xfId="21127"/>
    <cellStyle name="Normal 5 6 4 7 3 2" xfId="51266"/>
    <cellStyle name="Normal 5 6 4 7 4" xfId="51263"/>
    <cellStyle name="Normal 5 6 4 8" xfId="21128"/>
    <cellStyle name="Normal 5 6 4 8 2" xfId="21129"/>
    <cellStyle name="Normal 5 6 4 8 2 2" xfId="21130"/>
    <cellStyle name="Normal 5 6 4 8 2 2 2" xfId="51269"/>
    <cellStyle name="Normal 5 6 4 8 2 3" xfId="51268"/>
    <cellStyle name="Normal 5 6 4 8 3" xfId="21131"/>
    <cellStyle name="Normal 5 6 4 8 3 2" xfId="51270"/>
    <cellStyle name="Normal 5 6 4 8 4" xfId="51267"/>
    <cellStyle name="Normal 5 6 4 9" xfId="21132"/>
    <cellStyle name="Normal 5 6 4 9 2" xfId="21133"/>
    <cellStyle name="Normal 5 6 4 9 2 2" xfId="21134"/>
    <cellStyle name="Normal 5 6 4 9 2 2 2" xfId="51273"/>
    <cellStyle name="Normal 5 6 4 9 2 3" xfId="51272"/>
    <cellStyle name="Normal 5 6 4 9 3" xfId="21135"/>
    <cellStyle name="Normal 5 6 4 9 3 2" xfId="51274"/>
    <cellStyle name="Normal 5 6 4 9 4" xfId="51271"/>
    <cellStyle name="Normal 5 6 5" xfId="21136"/>
    <cellStyle name="Normal 5 6 5 2" xfId="21137"/>
    <cellStyle name="Normal 5 6 5 2 2" xfId="21138"/>
    <cellStyle name="Normal 5 6 5 2 2 2" xfId="21139"/>
    <cellStyle name="Normal 5 6 5 2 2 2 2" xfId="51278"/>
    <cellStyle name="Normal 5 6 5 2 2 3" xfId="51277"/>
    <cellStyle name="Normal 5 6 5 2 3" xfId="21140"/>
    <cellStyle name="Normal 5 6 5 2 3 2" xfId="51279"/>
    <cellStyle name="Normal 5 6 5 2 4" xfId="51276"/>
    <cellStyle name="Normal 5 6 5 3" xfId="21141"/>
    <cellStyle name="Normal 5 6 5 3 2" xfId="21142"/>
    <cellStyle name="Normal 5 6 5 3 2 2" xfId="21143"/>
    <cellStyle name="Normal 5 6 5 3 2 2 2" xfId="51282"/>
    <cellStyle name="Normal 5 6 5 3 2 3" xfId="51281"/>
    <cellStyle name="Normal 5 6 5 3 3" xfId="21144"/>
    <cellStyle name="Normal 5 6 5 3 3 2" xfId="51283"/>
    <cellStyle name="Normal 5 6 5 3 4" xfId="51280"/>
    <cellStyle name="Normal 5 6 5 4" xfId="21145"/>
    <cellStyle name="Normal 5 6 5 4 2" xfId="21146"/>
    <cellStyle name="Normal 5 6 5 4 2 2" xfId="21147"/>
    <cellStyle name="Normal 5 6 5 4 2 2 2" xfId="51286"/>
    <cellStyle name="Normal 5 6 5 4 2 3" xfId="51285"/>
    <cellStyle name="Normal 5 6 5 4 3" xfId="21148"/>
    <cellStyle name="Normal 5 6 5 4 3 2" xfId="51287"/>
    <cellStyle name="Normal 5 6 5 4 4" xfId="51284"/>
    <cellStyle name="Normal 5 6 5 5" xfId="21149"/>
    <cellStyle name="Normal 5 6 5 5 2" xfId="21150"/>
    <cellStyle name="Normal 5 6 5 5 2 2" xfId="51289"/>
    <cellStyle name="Normal 5 6 5 5 3" xfId="51288"/>
    <cellStyle name="Normal 5 6 5 6" xfId="21151"/>
    <cellStyle name="Normal 5 6 5 6 2" xfId="51290"/>
    <cellStyle name="Normal 5 6 5 7" xfId="51275"/>
    <cellStyle name="Normal 5 6 6" xfId="21152"/>
    <cellStyle name="Normal 5 6 6 2" xfId="21153"/>
    <cellStyle name="Normal 5 6 6 2 2" xfId="21154"/>
    <cellStyle name="Normal 5 6 6 2 2 2" xfId="21155"/>
    <cellStyle name="Normal 5 6 6 2 2 2 2" xfId="51294"/>
    <cellStyle name="Normal 5 6 6 2 2 3" xfId="51293"/>
    <cellStyle name="Normal 5 6 6 2 3" xfId="21156"/>
    <cellStyle name="Normal 5 6 6 2 3 2" xfId="51295"/>
    <cellStyle name="Normal 5 6 6 2 4" xfId="51292"/>
    <cellStyle name="Normal 5 6 6 3" xfId="21157"/>
    <cellStyle name="Normal 5 6 6 3 2" xfId="21158"/>
    <cellStyle name="Normal 5 6 6 3 2 2" xfId="21159"/>
    <cellStyle name="Normal 5 6 6 3 2 2 2" xfId="51298"/>
    <cellStyle name="Normal 5 6 6 3 2 3" xfId="51297"/>
    <cellStyle name="Normal 5 6 6 3 3" xfId="21160"/>
    <cellStyle name="Normal 5 6 6 3 3 2" xfId="51299"/>
    <cellStyle name="Normal 5 6 6 3 4" xfId="51296"/>
    <cellStyle name="Normal 5 6 6 4" xfId="21161"/>
    <cellStyle name="Normal 5 6 6 4 2" xfId="21162"/>
    <cellStyle name="Normal 5 6 6 4 2 2" xfId="21163"/>
    <cellStyle name="Normal 5 6 6 4 2 2 2" xfId="51302"/>
    <cellStyle name="Normal 5 6 6 4 2 3" xfId="51301"/>
    <cellStyle name="Normal 5 6 6 4 3" xfId="21164"/>
    <cellStyle name="Normal 5 6 6 4 3 2" xfId="51303"/>
    <cellStyle name="Normal 5 6 6 4 4" xfId="51300"/>
    <cellStyle name="Normal 5 6 6 5" xfId="21165"/>
    <cellStyle name="Normal 5 6 6 5 2" xfId="21166"/>
    <cellStyle name="Normal 5 6 6 5 2 2" xfId="51305"/>
    <cellStyle name="Normal 5 6 6 5 3" xfId="51304"/>
    <cellStyle name="Normal 5 6 6 6" xfId="21167"/>
    <cellStyle name="Normal 5 6 6 6 2" xfId="51306"/>
    <cellStyle name="Normal 5 6 6 7" xfId="51291"/>
    <cellStyle name="Normal 5 6 7" xfId="21168"/>
    <cellStyle name="Normal 5 6 7 2" xfId="21169"/>
    <cellStyle name="Normal 5 6 7 2 2" xfId="21170"/>
    <cellStyle name="Normal 5 6 7 2 2 2" xfId="21171"/>
    <cellStyle name="Normal 5 6 7 2 2 2 2" xfId="51310"/>
    <cellStyle name="Normal 5 6 7 2 2 3" xfId="51309"/>
    <cellStyle name="Normal 5 6 7 2 3" xfId="21172"/>
    <cellStyle name="Normal 5 6 7 2 3 2" xfId="51311"/>
    <cellStyle name="Normal 5 6 7 2 4" xfId="51308"/>
    <cellStyle name="Normal 5 6 7 3" xfId="21173"/>
    <cellStyle name="Normal 5 6 7 3 2" xfId="21174"/>
    <cellStyle name="Normal 5 6 7 3 2 2" xfId="21175"/>
    <cellStyle name="Normal 5 6 7 3 2 2 2" xfId="51314"/>
    <cellStyle name="Normal 5 6 7 3 2 3" xfId="51313"/>
    <cellStyle name="Normal 5 6 7 3 3" xfId="21176"/>
    <cellStyle name="Normal 5 6 7 3 3 2" xfId="51315"/>
    <cellStyle name="Normal 5 6 7 3 4" xfId="51312"/>
    <cellStyle name="Normal 5 6 7 4" xfId="21177"/>
    <cellStyle name="Normal 5 6 7 4 2" xfId="21178"/>
    <cellStyle name="Normal 5 6 7 4 2 2" xfId="51317"/>
    <cellStyle name="Normal 5 6 7 4 3" xfId="51316"/>
    <cellStyle name="Normal 5 6 7 5" xfId="21179"/>
    <cellStyle name="Normal 5 6 7 5 2" xfId="51318"/>
    <cellStyle name="Normal 5 6 7 6" xfId="51307"/>
    <cellStyle name="Normal 5 6 8" xfId="21180"/>
    <cellStyle name="Normal 5 6 8 2" xfId="21181"/>
    <cellStyle name="Normal 5 6 8 2 2" xfId="21182"/>
    <cellStyle name="Normal 5 6 8 2 2 2" xfId="51321"/>
    <cellStyle name="Normal 5 6 8 2 3" xfId="51320"/>
    <cellStyle name="Normal 5 6 8 3" xfId="21183"/>
    <cellStyle name="Normal 5 6 8 3 2" xfId="51322"/>
    <cellStyle name="Normal 5 6 8 4" xfId="51319"/>
    <cellStyle name="Normal 5 6 9" xfId="21184"/>
    <cellStyle name="Normal 5 6 9 2" xfId="21185"/>
    <cellStyle name="Normal 5 6 9 2 2" xfId="21186"/>
    <cellStyle name="Normal 5 6 9 2 2 2" xfId="51325"/>
    <cellStyle name="Normal 5 6 9 2 3" xfId="51324"/>
    <cellStyle name="Normal 5 6 9 3" xfId="21187"/>
    <cellStyle name="Normal 5 6 9 3 2" xfId="51326"/>
    <cellStyle name="Normal 5 6 9 4" xfId="51323"/>
    <cellStyle name="Normal 5 7" xfId="21188"/>
    <cellStyle name="Normal 5 7 10" xfId="21189"/>
    <cellStyle name="Normal 5 7 10 2" xfId="21190"/>
    <cellStyle name="Normal 5 7 10 2 2" xfId="21191"/>
    <cellStyle name="Normal 5 7 10 2 2 2" xfId="51330"/>
    <cellStyle name="Normal 5 7 10 2 3" xfId="51329"/>
    <cellStyle name="Normal 5 7 10 3" xfId="21192"/>
    <cellStyle name="Normal 5 7 10 3 2" xfId="51331"/>
    <cellStyle name="Normal 5 7 10 4" xfId="51328"/>
    <cellStyle name="Normal 5 7 11" xfId="21193"/>
    <cellStyle name="Normal 5 7 11 2" xfId="21194"/>
    <cellStyle name="Normal 5 7 11 2 2" xfId="21195"/>
    <cellStyle name="Normal 5 7 11 2 2 2" xfId="51334"/>
    <cellStyle name="Normal 5 7 11 2 3" xfId="51333"/>
    <cellStyle name="Normal 5 7 11 3" xfId="21196"/>
    <cellStyle name="Normal 5 7 11 3 2" xfId="51335"/>
    <cellStyle name="Normal 5 7 11 4" xfId="51332"/>
    <cellStyle name="Normal 5 7 12" xfId="21197"/>
    <cellStyle name="Normal 5 7 12 2" xfId="21198"/>
    <cellStyle name="Normal 5 7 12 2 2" xfId="51337"/>
    <cellStyle name="Normal 5 7 12 3" xfId="51336"/>
    <cellStyle name="Normal 5 7 13" xfId="21199"/>
    <cellStyle name="Normal 5 7 13 2" xfId="51338"/>
    <cellStyle name="Normal 5 7 14" xfId="21200"/>
    <cellStyle name="Normal 5 7 14 2" xfId="51339"/>
    <cellStyle name="Normal 5 7 15" xfId="51327"/>
    <cellStyle name="Normal 5 7 2" xfId="21201"/>
    <cellStyle name="Normal 5 7 2 10" xfId="21202"/>
    <cellStyle name="Normal 5 7 2 10 2" xfId="21203"/>
    <cellStyle name="Normal 5 7 2 10 2 2" xfId="21204"/>
    <cellStyle name="Normal 5 7 2 10 2 2 2" xfId="51343"/>
    <cellStyle name="Normal 5 7 2 10 2 3" xfId="51342"/>
    <cellStyle name="Normal 5 7 2 10 3" xfId="21205"/>
    <cellStyle name="Normal 5 7 2 10 3 2" xfId="51344"/>
    <cellStyle name="Normal 5 7 2 10 4" xfId="51341"/>
    <cellStyle name="Normal 5 7 2 11" xfId="21206"/>
    <cellStyle name="Normal 5 7 2 11 2" xfId="21207"/>
    <cellStyle name="Normal 5 7 2 11 2 2" xfId="51346"/>
    <cellStyle name="Normal 5 7 2 11 3" xfId="51345"/>
    <cellStyle name="Normal 5 7 2 12" xfId="21208"/>
    <cellStyle name="Normal 5 7 2 12 2" xfId="51347"/>
    <cellStyle name="Normal 5 7 2 13" xfId="21209"/>
    <cellStyle name="Normal 5 7 2 13 2" xfId="51348"/>
    <cellStyle name="Normal 5 7 2 14" xfId="51340"/>
    <cellStyle name="Normal 5 7 2 2" xfId="21210"/>
    <cellStyle name="Normal 5 7 2 2 10" xfId="21211"/>
    <cellStyle name="Normal 5 7 2 2 10 2" xfId="21212"/>
    <cellStyle name="Normal 5 7 2 2 10 2 2" xfId="51351"/>
    <cellStyle name="Normal 5 7 2 2 10 3" xfId="51350"/>
    <cellStyle name="Normal 5 7 2 2 11" xfId="21213"/>
    <cellStyle name="Normal 5 7 2 2 11 2" xfId="51352"/>
    <cellStyle name="Normal 5 7 2 2 12" xfId="51349"/>
    <cellStyle name="Normal 5 7 2 2 2" xfId="21214"/>
    <cellStyle name="Normal 5 7 2 2 2 2" xfId="21215"/>
    <cellStyle name="Normal 5 7 2 2 2 2 2" xfId="21216"/>
    <cellStyle name="Normal 5 7 2 2 2 2 2 2" xfId="21217"/>
    <cellStyle name="Normal 5 7 2 2 2 2 2 2 2" xfId="51356"/>
    <cellStyle name="Normal 5 7 2 2 2 2 2 3" xfId="51355"/>
    <cellStyle name="Normal 5 7 2 2 2 2 3" xfId="21218"/>
    <cellStyle name="Normal 5 7 2 2 2 2 3 2" xfId="51357"/>
    <cellStyle name="Normal 5 7 2 2 2 2 4" xfId="51354"/>
    <cellStyle name="Normal 5 7 2 2 2 3" xfId="21219"/>
    <cellStyle name="Normal 5 7 2 2 2 3 2" xfId="21220"/>
    <cellStyle name="Normal 5 7 2 2 2 3 2 2" xfId="21221"/>
    <cellStyle name="Normal 5 7 2 2 2 3 2 2 2" xfId="51360"/>
    <cellStyle name="Normal 5 7 2 2 2 3 2 3" xfId="51359"/>
    <cellStyle name="Normal 5 7 2 2 2 3 3" xfId="21222"/>
    <cellStyle name="Normal 5 7 2 2 2 3 3 2" xfId="51361"/>
    <cellStyle name="Normal 5 7 2 2 2 3 4" xfId="51358"/>
    <cellStyle name="Normal 5 7 2 2 2 4" xfId="21223"/>
    <cellStyle name="Normal 5 7 2 2 2 4 2" xfId="21224"/>
    <cellStyle name="Normal 5 7 2 2 2 4 2 2" xfId="21225"/>
    <cellStyle name="Normal 5 7 2 2 2 4 2 2 2" xfId="51364"/>
    <cellStyle name="Normal 5 7 2 2 2 4 2 3" xfId="51363"/>
    <cellStyle name="Normal 5 7 2 2 2 4 3" xfId="21226"/>
    <cellStyle name="Normal 5 7 2 2 2 4 3 2" xfId="51365"/>
    <cellStyle name="Normal 5 7 2 2 2 4 4" xfId="51362"/>
    <cellStyle name="Normal 5 7 2 2 2 5" xfId="21227"/>
    <cellStyle name="Normal 5 7 2 2 2 5 2" xfId="21228"/>
    <cellStyle name="Normal 5 7 2 2 2 5 2 2" xfId="51367"/>
    <cellStyle name="Normal 5 7 2 2 2 5 3" xfId="51366"/>
    <cellStyle name="Normal 5 7 2 2 2 6" xfId="21229"/>
    <cellStyle name="Normal 5 7 2 2 2 6 2" xfId="51368"/>
    <cellStyle name="Normal 5 7 2 2 2 7" xfId="51353"/>
    <cellStyle name="Normal 5 7 2 2 3" xfId="21230"/>
    <cellStyle name="Normal 5 7 2 2 3 2" xfId="21231"/>
    <cellStyle name="Normal 5 7 2 2 3 2 2" xfId="21232"/>
    <cellStyle name="Normal 5 7 2 2 3 2 2 2" xfId="21233"/>
    <cellStyle name="Normal 5 7 2 2 3 2 2 2 2" xfId="51372"/>
    <cellStyle name="Normal 5 7 2 2 3 2 2 3" xfId="51371"/>
    <cellStyle name="Normal 5 7 2 2 3 2 3" xfId="21234"/>
    <cellStyle name="Normal 5 7 2 2 3 2 3 2" xfId="51373"/>
    <cellStyle name="Normal 5 7 2 2 3 2 4" xfId="51370"/>
    <cellStyle name="Normal 5 7 2 2 3 3" xfId="21235"/>
    <cellStyle name="Normal 5 7 2 2 3 3 2" xfId="21236"/>
    <cellStyle name="Normal 5 7 2 2 3 3 2 2" xfId="21237"/>
    <cellStyle name="Normal 5 7 2 2 3 3 2 2 2" xfId="51376"/>
    <cellStyle name="Normal 5 7 2 2 3 3 2 3" xfId="51375"/>
    <cellStyle name="Normal 5 7 2 2 3 3 3" xfId="21238"/>
    <cellStyle name="Normal 5 7 2 2 3 3 3 2" xfId="51377"/>
    <cellStyle name="Normal 5 7 2 2 3 3 4" xfId="51374"/>
    <cellStyle name="Normal 5 7 2 2 3 4" xfId="21239"/>
    <cellStyle name="Normal 5 7 2 2 3 4 2" xfId="21240"/>
    <cellStyle name="Normal 5 7 2 2 3 4 2 2" xfId="21241"/>
    <cellStyle name="Normal 5 7 2 2 3 4 2 2 2" xfId="51380"/>
    <cellStyle name="Normal 5 7 2 2 3 4 2 3" xfId="51379"/>
    <cellStyle name="Normal 5 7 2 2 3 4 3" xfId="21242"/>
    <cellStyle name="Normal 5 7 2 2 3 4 3 2" xfId="51381"/>
    <cellStyle name="Normal 5 7 2 2 3 4 4" xfId="51378"/>
    <cellStyle name="Normal 5 7 2 2 3 5" xfId="21243"/>
    <cellStyle name="Normal 5 7 2 2 3 5 2" xfId="21244"/>
    <cellStyle name="Normal 5 7 2 2 3 5 2 2" xfId="51383"/>
    <cellStyle name="Normal 5 7 2 2 3 5 3" xfId="51382"/>
    <cellStyle name="Normal 5 7 2 2 3 6" xfId="21245"/>
    <cellStyle name="Normal 5 7 2 2 3 6 2" xfId="51384"/>
    <cellStyle name="Normal 5 7 2 2 3 7" xfId="51369"/>
    <cellStyle name="Normal 5 7 2 2 4" xfId="21246"/>
    <cellStyle name="Normal 5 7 2 2 4 2" xfId="21247"/>
    <cellStyle name="Normal 5 7 2 2 4 2 2" xfId="21248"/>
    <cellStyle name="Normal 5 7 2 2 4 2 2 2" xfId="21249"/>
    <cellStyle name="Normal 5 7 2 2 4 2 2 2 2" xfId="51388"/>
    <cellStyle name="Normal 5 7 2 2 4 2 2 3" xfId="51387"/>
    <cellStyle name="Normal 5 7 2 2 4 2 3" xfId="21250"/>
    <cellStyle name="Normal 5 7 2 2 4 2 3 2" xfId="51389"/>
    <cellStyle name="Normal 5 7 2 2 4 2 4" xfId="51386"/>
    <cellStyle name="Normal 5 7 2 2 4 3" xfId="21251"/>
    <cellStyle name="Normal 5 7 2 2 4 3 2" xfId="21252"/>
    <cellStyle name="Normal 5 7 2 2 4 3 2 2" xfId="21253"/>
    <cellStyle name="Normal 5 7 2 2 4 3 2 2 2" xfId="51392"/>
    <cellStyle name="Normal 5 7 2 2 4 3 2 3" xfId="51391"/>
    <cellStyle name="Normal 5 7 2 2 4 3 3" xfId="21254"/>
    <cellStyle name="Normal 5 7 2 2 4 3 3 2" xfId="51393"/>
    <cellStyle name="Normal 5 7 2 2 4 3 4" xfId="51390"/>
    <cellStyle name="Normal 5 7 2 2 4 4" xfId="21255"/>
    <cellStyle name="Normal 5 7 2 2 4 4 2" xfId="21256"/>
    <cellStyle name="Normal 5 7 2 2 4 4 2 2" xfId="51395"/>
    <cellStyle name="Normal 5 7 2 2 4 4 3" xfId="51394"/>
    <cellStyle name="Normal 5 7 2 2 4 5" xfId="21257"/>
    <cellStyle name="Normal 5 7 2 2 4 5 2" xfId="51396"/>
    <cellStyle name="Normal 5 7 2 2 4 6" xfId="51385"/>
    <cellStyle name="Normal 5 7 2 2 5" xfId="21258"/>
    <cellStyle name="Normal 5 7 2 2 5 2" xfId="21259"/>
    <cellStyle name="Normal 5 7 2 2 5 2 2" xfId="21260"/>
    <cellStyle name="Normal 5 7 2 2 5 2 2 2" xfId="51399"/>
    <cellStyle name="Normal 5 7 2 2 5 2 3" xfId="51398"/>
    <cellStyle name="Normal 5 7 2 2 5 3" xfId="21261"/>
    <cellStyle name="Normal 5 7 2 2 5 3 2" xfId="51400"/>
    <cellStyle name="Normal 5 7 2 2 5 4" xfId="51397"/>
    <cellStyle name="Normal 5 7 2 2 6" xfId="21262"/>
    <cellStyle name="Normal 5 7 2 2 6 2" xfId="21263"/>
    <cellStyle name="Normal 5 7 2 2 6 2 2" xfId="21264"/>
    <cellStyle name="Normal 5 7 2 2 6 2 2 2" xfId="51403"/>
    <cellStyle name="Normal 5 7 2 2 6 2 3" xfId="51402"/>
    <cellStyle name="Normal 5 7 2 2 6 3" xfId="21265"/>
    <cellStyle name="Normal 5 7 2 2 6 3 2" xfId="51404"/>
    <cellStyle name="Normal 5 7 2 2 6 4" xfId="51401"/>
    <cellStyle name="Normal 5 7 2 2 7" xfId="21266"/>
    <cellStyle name="Normal 5 7 2 2 7 2" xfId="21267"/>
    <cellStyle name="Normal 5 7 2 2 7 2 2" xfId="21268"/>
    <cellStyle name="Normal 5 7 2 2 7 2 2 2" xfId="51407"/>
    <cellStyle name="Normal 5 7 2 2 7 2 3" xfId="51406"/>
    <cellStyle name="Normal 5 7 2 2 7 3" xfId="21269"/>
    <cellStyle name="Normal 5 7 2 2 7 3 2" xfId="51408"/>
    <cellStyle name="Normal 5 7 2 2 7 4" xfId="51405"/>
    <cellStyle name="Normal 5 7 2 2 8" xfId="21270"/>
    <cellStyle name="Normal 5 7 2 2 8 2" xfId="21271"/>
    <cellStyle name="Normal 5 7 2 2 8 2 2" xfId="21272"/>
    <cellStyle name="Normal 5 7 2 2 8 2 2 2" xfId="51411"/>
    <cellStyle name="Normal 5 7 2 2 8 2 3" xfId="51410"/>
    <cellStyle name="Normal 5 7 2 2 8 3" xfId="21273"/>
    <cellStyle name="Normal 5 7 2 2 8 3 2" xfId="51412"/>
    <cellStyle name="Normal 5 7 2 2 8 4" xfId="51409"/>
    <cellStyle name="Normal 5 7 2 2 9" xfId="21274"/>
    <cellStyle name="Normal 5 7 2 2 9 2" xfId="21275"/>
    <cellStyle name="Normal 5 7 2 2 9 2 2" xfId="21276"/>
    <cellStyle name="Normal 5 7 2 2 9 2 2 2" xfId="51415"/>
    <cellStyle name="Normal 5 7 2 2 9 2 3" xfId="51414"/>
    <cellStyle name="Normal 5 7 2 2 9 3" xfId="21277"/>
    <cellStyle name="Normal 5 7 2 2 9 3 2" xfId="51416"/>
    <cellStyle name="Normal 5 7 2 2 9 4" xfId="51413"/>
    <cellStyle name="Normal 5 7 2 3" xfId="21278"/>
    <cellStyle name="Normal 5 7 2 3 2" xfId="21279"/>
    <cellStyle name="Normal 5 7 2 3 2 2" xfId="21280"/>
    <cellStyle name="Normal 5 7 2 3 2 2 2" xfId="21281"/>
    <cellStyle name="Normal 5 7 2 3 2 2 2 2" xfId="51420"/>
    <cellStyle name="Normal 5 7 2 3 2 2 3" xfId="51419"/>
    <cellStyle name="Normal 5 7 2 3 2 3" xfId="21282"/>
    <cellStyle name="Normal 5 7 2 3 2 3 2" xfId="51421"/>
    <cellStyle name="Normal 5 7 2 3 2 4" xfId="51418"/>
    <cellStyle name="Normal 5 7 2 3 3" xfId="21283"/>
    <cellStyle name="Normal 5 7 2 3 3 2" xfId="21284"/>
    <cellStyle name="Normal 5 7 2 3 3 2 2" xfId="21285"/>
    <cellStyle name="Normal 5 7 2 3 3 2 2 2" xfId="51424"/>
    <cellStyle name="Normal 5 7 2 3 3 2 3" xfId="51423"/>
    <cellStyle name="Normal 5 7 2 3 3 3" xfId="21286"/>
    <cellStyle name="Normal 5 7 2 3 3 3 2" xfId="51425"/>
    <cellStyle name="Normal 5 7 2 3 3 4" xfId="51422"/>
    <cellStyle name="Normal 5 7 2 3 4" xfId="21287"/>
    <cellStyle name="Normal 5 7 2 3 4 2" xfId="21288"/>
    <cellStyle name="Normal 5 7 2 3 4 2 2" xfId="21289"/>
    <cellStyle name="Normal 5 7 2 3 4 2 2 2" xfId="51428"/>
    <cellStyle name="Normal 5 7 2 3 4 2 3" xfId="51427"/>
    <cellStyle name="Normal 5 7 2 3 4 3" xfId="21290"/>
    <cellStyle name="Normal 5 7 2 3 4 3 2" xfId="51429"/>
    <cellStyle name="Normal 5 7 2 3 4 4" xfId="51426"/>
    <cellStyle name="Normal 5 7 2 3 5" xfId="21291"/>
    <cellStyle name="Normal 5 7 2 3 5 2" xfId="21292"/>
    <cellStyle name="Normal 5 7 2 3 5 2 2" xfId="51431"/>
    <cellStyle name="Normal 5 7 2 3 5 3" xfId="51430"/>
    <cellStyle name="Normal 5 7 2 3 6" xfId="21293"/>
    <cellStyle name="Normal 5 7 2 3 6 2" xfId="51432"/>
    <cellStyle name="Normal 5 7 2 3 7" xfId="51417"/>
    <cellStyle name="Normal 5 7 2 4" xfId="21294"/>
    <cellStyle name="Normal 5 7 2 4 2" xfId="21295"/>
    <cellStyle name="Normal 5 7 2 4 2 2" xfId="21296"/>
    <cellStyle name="Normal 5 7 2 4 2 2 2" xfId="21297"/>
    <cellStyle name="Normal 5 7 2 4 2 2 2 2" xfId="51436"/>
    <cellStyle name="Normal 5 7 2 4 2 2 3" xfId="51435"/>
    <cellStyle name="Normal 5 7 2 4 2 3" xfId="21298"/>
    <cellStyle name="Normal 5 7 2 4 2 3 2" xfId="51437"/>
    <cellStyle name="Normal 5 7 2 4 2 4" xfId="51434"/>
    <cellStyle name="Normal 5 7 2 4 3" xfId="21299"/>
    <cellStyle name="Normal 5 7 2 4 3 2" xfId="21300"/>
    <cellStyle name="Normal 5 7 2 4 3 2 2" xfId="21301"/>
    <cellStyle name="Normal 5 7 2 4 3 2 2 2" xfId="51440"/>
    <cellStyle name="Normal 5 7 2 4 3 2 3" xfId="51439"/>
    <cellStyle name="Normal 5 7 2 4 3 3" xfId="21302"/>
    <cellStyle name="Normal 5 7 2 4 3 3 2" xfId="51441"/>
    <cellStyle name="Normal 5 7 2 4 3 4" xfId="51438"/>
    <cellStyle name="Normal 5 7 2 4 4" xfId="21303"/>
    <cellStyle name="Normal 5 7 2 4 4 2" xfId="21304"/>
    <cellStyle name="Normal 5 7 2 4 4 2 2" xfId="21305"/>
    <cellStyle name="Normal 5 7 2 4 4 2 2 2" xfId="51444"/>
    <cellStyle name="Normal 5 7 2 4 4 2 3" xfId="51443"/>
    <cellStyle name="Normal 5 7 2 4 4 3" xfId="21306"/>
    <cellStyle name="Normal 5 7 2 4 4 3 2" xfId="51445"/>
    <cellStyle name="Normal 5 7 2 4 4 4" xfId="51442"/>
    <cellStyle name="Normal 5 7 2 4 5" xfId="21307"/>
    <cellStyle name="Normal 5 7 2 4 5 2" xfId="21308"/>
    <cellStyle name="Normal 5 7 2 4 5 2 2" xfId="51447"/>
    <cellStyle name="Normal 5 7 2 4 5 3" xfId="51446"/>
    <cellStyle name="Normal 5 7 2 4 6" xfId="21309"/>
    <cellStyle name="Normal 5 7 2 4 6 2" xfId="51448"/>
    <cellStyle name="Normal 5 7 2 4 7" xfId="51433"/>
    <cellStyle name="Normal 5 7 2 5" xfId="21310"/>
    <cellStyle name="Normal 5 7 2 5 2" xfId="21311"/>
    <cellStyle name="Normal 5 7 2 5 2 2" xfId="21312"/>
    <cellStyle name="Normal 5 7 2 5 2 2 2" xfId="21313"/>
    <cellStyle name="Normal 5 7 2 5 2 2 2 2" xfId="51452"/>
    <cellStyle name="Normal 5 7 2 5 2 2 3" xfId="51451"/>
    <cellStyle name="Normal 5 7 2 5 2 3" xfId="21314"/>
    <cellStyle name="Normal 5 7 2 5 2 3 2" xfId="51453"/>
    <cellStyle name="Normal 5 7 2 5 2 4" xfId="51450"/>
    <cellStyle name="Normal 5 7 2 5 3" xfId="21315"/>
    <cellStyle name="Normal 5 7 2 5 3 2" xfId="21316"/>
    <cellStyle name="Normal 5 7 2 5 3 2 2" xfId="21317"/>
    <cellStyle name="Normal 5 7 2 5 3 2 2 2" xfId="51456"/>
    <cellStyle name="Normal 5 7 2 5 3 2 3" xfId="51455"/>
    <cellStyle name="Normal 5 7 2 5 3 3" xfId="21318"/>
    <cellStyle name="Normal 5 7 2 5 3 3 2" xfId="51457"/>
    <cellStyle name="Normal 5 7 2 5 3 4" xfId="51454"/>
    <cellStyle name="Normal 5 7 2 5 4" xfId="21319"/>
    <cellStyle name="Normal 5 7 2 5 4 2" xfId="21320"/>
    <cellStyle name="Normal 5 7 2 5 4 2 2" xfId="51459"/>
    <cellStyle name="Normal 5 7 2 5 4 3" xfId="51458"/>
    <cellStyle name="Normal 5 7 2 5 5" xfId="21321"/>
    <cellStyle name="Normal 5 7 2 5 5 2" xfId="51460"/>
    <cellStyle name="Normal 5 7 2 5 6" xfId="51449"/>
    <cellStyle name="Normal 5 7 2 6" xfId="21322"/>
    <cellStyle name="Normal 5 7 2 6 2" xfId="21323"/>
    <cellStyle name="Normal 5 7 2 6 2 2" xfId="21324"/>
    <cellStyle name="Normal 5 7 2 6 2 2 2" xfId="51463"/>
    <cellStyle name="Normal 5 7 2 6 2 3" xfId="51462"/>
    <cellStyle name="Normal 5 7 2 6 3" xfId="21325"/>
    <cellStyle name="Normal 5 7 2 6 3 2" xfId="51464"/>
    <cellStyle name="Normal 5 7 2 6 4" xfId="51461"/>
    <cellStyle name="Normal 5 7 2 7" xfId="21326"/>
    <cellStyle name="Normal 5 7 2 7 2" xfId="21327"/>
    <cellStyle name="Normal 5 7 2 7 2 2" xfId="21328"/>
    <cellStyle name="Normal 5 7 2 7 2 2 2" xfId="51467"/>
    <cellStyle name="Normal 5 7 2 7 2 3" xfId="51466"/>
    <cellStyle name="Normal 5 7 2 7 3" xfId="21329"/>
    <cellStyle name="Normal 5 7 2 7 3 2" xfId="51468"/>
    <cellStyle name="Normal 5 7 2 7 4" xfId="51465"/>
    <cellStyle name="Normal 5 7 2 8" xfId="21330"/>
    <cellStyle name="Normal 5 7 2 8 2" xfId="21331"/>
    <cellStyle name="Normal 5 7 2 8 2 2" xfId="21332"/>
    <cellStyle name="Normal 5 7 2 8 2 2 2" xfId="51471"/>
    <cellStyle name="Normal 5 7 2 8 2 3" xfId="51470"/>
    <cellStyle name="Normal 5 7 2 8 3" xfId="21333"/>
    <cellStyle name="Normal 5 7 2 8 3 2" xfId="51472"/>
    <cellStyle name="Normal 5 7 2 8 4" xfId="51469"/>
    <cellStyle name="Normal 5 7 2 9" xfId="21334"/>
    <cellStyle name="Normal 5 7 2 9 2" xfId="21335"/>
    <cellStyle name="Normal 5 7 2 9 2 2" xfId="21336"/>
    <cellStyle name="Normal 5 7 2 9 2 2 2" xfId="51475"/>
    <cellStyle name="Normal 5 7 2 9 2 3" xfId="51474"/>
    <cellStyle name="Normal 5 7 2 9 3" xfId="21337"/>
    <cellStyle name="Normal 5 7 2 9 3 2" xfId="51476"/>
    <cellStyle name="Normal 5 7 2 9 4" xfId="51473"/>
    <cellStyle name="Normal 5 7 3" xfId="21338"/>
    <cellStyle name="Normal 5 7 3 10" xfId="21339"/>
    <cellStyle name="Normal 5 7 3 10 2" xfId="21340"/>
    <cellStyle name="Normal 5 7 3 10 2 2" xfId="51479"/>
    <cellStyle name="Normal 5 7 3 10 3" xfId="51478"/>
    <cellStyle name="Normal 5 7 3 11" xfId="21341"/>
    <cellStyle name="Normal 5 7 3 11 2" xfId="51480"/>
    <cellStyle name="Normal 5 7 3 12" xfId="51477"/>
    <cellStyle name="Normal 5 7 3 2" xfId="21342"/>
    <cellStyle name="Normal 5 7 3 2 2" xfId="21343"/>
    <cellStyle name="Normal 5 7 3 2 2 2" xfId="21344"/>
    <cellStyle name="Normal 5 7 3 2 2 2 2" xfId="21345"/>
    <cellStyle name="Normal 5 7 3 2 2 2 2 2" xfId="51484"/>
    <cellStyle name="Normal 5 7 3 2 2 2 3" xfId="51483"/>
    <cellStyle name="Normal 5 7 3 2 2 3" xfId="21346"/>
    <cellStyle name="Normal 5 7 3 2 2 3 2" xfId="51485"/>
    <cellStyle name="Normal 5 7 3 2 2 4" xfId="51482"/>
    <cellStyle name="Normal 5 7 3 2 3" xfId="21347"/>
    <cellStyle name="Normal 5 7 3 2 3 2" xfId="21348"/>
    <cellStyle name="Normal 5 7 3 2 3 2 2" xfId="21349"/>
    <cellStyle name="Normal 5 7 3 2 3 2 2 2" xfId="51488"/>
    <cellStyle name="Normal 5 7 3 2 3 2 3" xfId="51487"/>
    <cellStyle name="Normal 5 7 3 2 3 3" xfId="21350"/>
    <cellStyle name="Normal 5 7 3 2 3 3 2" xfId="51489"/>
    <cellStyle name="Normal 5 7 3 2 3 4" xfId="51486"/>
    <cellStyle name="Normal 5 7 3 2 4" xfId="21351"/>
    <cellStyle name="Normal 5 7 3 2 4 2" xfId="21352"/>
    <cellStyle name="Normal 5 7 3 2 4 2 2" xfId="21353"/>
    <cellStyle name="Normal 5 7 3 2 4 2 2 2" xfId="51492"/>
    <cellStyle name="Normal 5 7 3 2 4 2 3" xfId="51491"/>
    <cellStyle name="Normal 5 7 3 2 4 3" xfId="21354"/>
    <cellStyle name="Normal 5 7 3 2 4 3 2" xfId="51493"/>
    <cellStyle name="Normal 5 7 3 2 4 4" xfId="51490"/>
    <cellStyle name="Normal 5 7 3 2 5" xfId="21355"/>
    <cellStyle name="Normal 5 7 3 2 5 2" xfId="21356"/>
    <cellStyle name="Normal 5 7 3 2 5 2 2" xfId="51495"/>
    <cellStyle name="Normal 5 7 3 2 5 3" xfId="51494"/>
    <cellStyle name="Normal 5 7 3 2 6" xfId="21357"/>
    <cellStyle name="Normal 5 7 3 2 6 2" xfId="51496"/>
    <cellStyle name="Normal 5 7 3 2 7" xfId="51481"/>
    <cellStyle name="Normal 5 7 3 3" xfId="21358"/>
    <cellStyle name="Normal 5 7 3 3 2" xfId="21359"/>
    <cellStyle name="Normal 5 7 3 3 2 2" xfId="21360"/>
    <cellStyle name="Normal 5 7 3 3 2 2 2" xfId="21361"/>
    <cellStyle name="Normal 5 7 3 3 2 2 2 2" xfId="51500"/>
    <cellStyle name="Normal 5 7 3 3 2 2 3" xfId="51499"/>
    <cellStyle name="Normal 5 7 3 3 2 3" xfId="21362"/>
    <cellStyle name="Normal 5 7 3 3 2 3 2" xfId="51501"/>
    <cellStyle name="Normal 5 7 3 3 2 4" xfId="51498"/>
    <cellStyle name="Normal 5 7 3 3 3" xfId="21363"/>
    <cellStyle name="Normal 5 7 3 3 3 2" xfId="21364"/>
    <cellStyle name="Normal 5 7 3 3 3 2 2" xfId="21365"/>
    <cellStyle name="Normal 5 7 3 3 3 2 2 2" xfId="51504"/>
    <cellStyle name="Normal 5 7 3 3 3 2 3" xfId="51503"/>
    <cellStyle name="Normal 5 7 3 3 3 3" xfId="21366"/>
    <cellStyle name="Normal 5 7 3 3 3 3 2" xfId="51505"/>
    <cellStyle name="Normal 5 7 3 3 3 4" xfId="51502"/>
    <cellStyle name="Normal 5 7 3 3 4" xfId="21367"/>
    <cellStyle name="Normal 5 7 3 3 4 2" xfId="21368"/>
    <cellStyle name="Normal 5 7 3 3 4 2 2" xfId="21369"/>
    <cellStyle name="Normal 5 7 3 3 4 2 2 2" xfId="51508"/>
    <cellStyle name="Normal 5 7 3 3 4 2 3" xfId="51507"/>
    <cellStyle name="Normal 5 7 3 3 4 3" xfId="21370"/>
    <cellStyle name="Normal 5 7 3 3 4 3 2" xfId="51509"/>
    <cellStyle name="Normal 5 7 3 3 4 4" xfId="51506"/>
    <cellStyle name="Normal 5 7 3 3 5" xfId="21371"/>
    <cellStyle name="Normal 5 7 3 3 5 2" xfId="21372"/>
    <cellStyle name="Normal 5 7 3 3 5 2 2" xfId="51511"/>
    <cellStyle name="Normal 5 7 3 3 5 3" xfId="51510"/>
    <cellStyle name="Normal 5 7 3 3 6" xfId="21373"/>
    <cellStyle name="Normal 5 7 3 3 6 2" xfId="51512"/>
    <cellStyle name="Normal 5 7 3 3 7" xfId="51497"/>
    <cellStyle name="Normal 5 7 3 4" xfId="21374"/>
    <cellStyle name="Normal 5 7 3 4 2" xfId="21375"/>
    <cellStyle name="Normal 5 7 3 4 2 2" xfId="21376"/>
    <cellStyle name="Normal 5 7 3 4 2 2 2" xfId="21377"/>
    <cellStyle name="Normal 5 7 3 4 2 2 2 2" xfId="51516"/>
    <cellStyle name="Normal 5 7 3 4 2 2 3" xfId="51515"/>
    <cellStyle name="Normal 5 7 3 4 2 3" xfId="21378"/>
    <cellStyle name="Normal 5 7 3 4 2 3 2" xfId="51517"/>
    <cellStyle name="Normal 5 7 3 4 2 4" xfId="51514"/>
    <cellStyle name="Normal 5 7 3 4 3" xfId="21379"/>
    <cellStyle name="Normal 5 7 3 4 3 2" xfId="21380"/>
    <cellStyle name="Normal 5 7 3 4 3 2 2" xfId="21381"/>
    <cellStyle name="Normal 5 7 3 4 3 2 2 2" xfId="51520"/>
    <cellStyle name="Normal 5 7 3 4 3 2 3" xfId="51519"/>
    <cellStyle name="Normal 5 7 3 4 3 3" xfId="21382"/>
    <cellStyle name="Normal 5 7 3 4 3 3 2" xfId="51521"/>
    <cellStyle name="Normal 5 7 3 4 3 4" xfId="51518"/>
    <cellStyle name="Normal 5 7 3 4 4" xfId="21383"/>
    <cellStyle name="Normal 5 7 3 4 4 2" xfId="21384"/>
    <cellStyle name="Normal 5 7 3 4 4 2 2" xfId="51523"/>
    <cellStyle name="Normal 5 7 3 4 4 3" xfId="51522"/>
    <cellStyle name="Normal 5 7 3 4 5" xfId="21385"/>
    <cellStyle name="Normal 5 7 3 4 5 2" xfId="51524"/>
    <cellStyle name="Normal 5 7 3 4 6" xfId="51513"/>
    <cellStyle name="Normal 5 7 3 5" xfId="21386"/>
    <cellStyle name="Normal 5 7 3 5 2" xfId="21387"/>
    <cellStyle name="Normal 5 7 3 5 2 2" xfId="21388"/>
    <cellStyle name="Normal 5 7 3 5 2 2 2" xfId="51527"/>
    <cellStyle name="Normal 5 7 3 5 2 3" xfId="51526"/>
    <cellStyle name="Normal 5 7 3 5 3" xfId="21389"/>
    <cellStyle name="Normal 5 7 3 5 3 2" xfId="51528"/>
    <cellStyle name="Normal 5 7 3 5 4" xfId="51525"/>
    <cellStyle name="Normal 5 7 3 6" xfId="21390"/>
    <cellStyle name="Normal 5 7 3 6 2" xfId="21391"/>
    <cellStyle name="Normal 5 7 3 6 2 2" xfId="21392"/>
    <cellStyle name="Normal 5 7 3 6 2 2 2" xfId="51531"/>
    <cellStyle name="Normal 5 7 3 6 2 3" xfId="51530"/>
    <cellStyle name="Normal 5 7 3 6 3" xfId="21393"/>
    <cellStyle name="Normal 5 7 3 6 3 2" xfId="51532"/>
    <cellStyle name="Normal 5 7 3 6 4" xfId="51529"/>
    <cellStyle name="Normal 5 7 3 7" xfId="21394"/>
    <cellStyle name="Normal 5 7 3 7 2" xfId="21395"/>
    <cellStyle name="Normal 5 7 3 7 2 2" xfId="21396"/>
    <cellStyle name="Normal 5 7 3 7 2 2 2" xfId="51535"/>
    <cellStyle name="Normal 5 7 3 7 2 3" xfId="51534"/>
    <cellStyle name="Normal 5 7 3 7 3" xfId="21397"/>
    <cellStyle name="Normal 5 7 3 7 3 2" xfId="51536"/>
    <cellStyle name="Normal 5 7 3 7 4" xfId="51533"/>
    <cellStyle name="Normal 5 7 3 8" xfId="21398"/>
    <cellStyle name="Normal 5 7 3 8 2" xfId="21399"/>
    <cellStyle name="Normal 5 7 3 8 2 2" xfId="21400"/>
    <cellStyle name="Normal 5 7 3 8 2 2 2" xfId="51539"/>
    <cellStyle name="Normal 5 7 3 8 2 3" xfId="51538"/>
    <cellStyle name="Normal 5 7 3 8 3" xfId="21401"/>
    <cellStyle name="Normal 5 7 3 8 3 2" xfId="51540"/>
    <cellStyle name="Normal 5 7 3 8 4" xfId="51537"/>
    <cellStyle name="Normal 5 7 3 9" xfId="21402"/>
    <cellStyle name="Normal 5 7 3 9 2" xfId="21403"/>
    <cellStyle name="Normal 5 7 3 9 2 2" xfId="21404"/>
    <cellStyle name="Normal 5 7 3 9 2 2 2" xfId="51543"/>
    <cellStyle name="Normal 5 7 3 9 2 3" xfId="51542"/>
    <cellStyle name="Normal 5 7 3 9 3" xfId="21405"/>
    <cellStyle name="Normal 5 7 3 9 3 2" xfId="51544"/>
    <cellStyle name="Normal 5 7 3 9 4" xfId="51541"/>
    <cellStyle name="Normal 5 7 4" xfId="21406"/>
    <cellStyle name="Normal 5 7 4 2" xfId="21407"/>
    <cellStyle name="Normal 5 7 4 2 2" xfId="21408"/>
    <cellStyle name="Normal 5 7 4 2 2 2" xfId="21409"/>
    <cellStyle name="Normal 5 7 4 2 2 2 2" xfId="51548"/>
    <cellStyle name="Normal 5 7 4 2 2 3" xfId="51547"/>
    <cellStyle name="Normal 5 7 4 2 3" xfId="21410"/>
    <cellStyle name="Normal 5 7 4 2 3 2" xfId="51549"/>
    <cellStyle name="Normal 5 7 4 2 4" xfId="51546"/>
    <cellStyle name="Normal 5 7 4 3" xfId="21411"/>
    <cellStyle name="Normal 5 7 4 3 2" xfId="21412"/>
    <cellStyle name="Normal 5 7 4 3 2 2" xfId="21413"/>
    <cellStyle name="Normal 5 7 4 3 2 2 2" xfId="51552"/>
    <cellStyle name="Normal 5 7 4 3 2 3" xfId="51551"/>
    <cellStyle name="Normal 5 7 4 3 3" xfId="21414"/>
    <cellStyle name="Normal 5 7 4 3 3 2" xfId="51553"/>
    <cellStyle name="Normal 5 7 4 3 4" xfId="51550"/>
    <cellStyle name="Normal 5 7 4 4" xfId="21415"/>
    <cellStyle name="Normal 5 7 4 4 2" xfId="21416"/>
    <cellStyle name="Normal 5 7 4 4 2 2" xfId="21417"/>
    <cellStyle name="Normal 5 7 4 4 2 2 2" xfId="51556"/>
    <cellStyle name="Normal 5 7 4 4 2 3" xfId="51555"/>
    <cellStyle name="Normal 5 7 4 4 3" xfId="21418"/>
    <cellStyle name="Normal 5 7 4 4 3 2" xfId="51557"/>
    <cellStyle name="Normal 5 7 4 4 4" xfId="51554"/>
    <cellStyle name="Normal 5 7 4 5" xfId="21419"/>
    <cellStyle name="Normal 5 7 4 5 2" xfId="21420"/>
    <cellStyle name="Normal 5 7 4 5 2 2" xfId="51559"/>
    <cellStyle name="Normal 5 7 4 5 3" xfId="51558"/>
    <cellStyle name="Normal 5 7 4 6" xfId="21421"/>
    <cellStyle name="Normal 5 7 4 6 2" xfId="51560"/>
    <cellStyle name="Normal 5 7 4 7" xfId="51545"/>
    <cellStyle name="Normal 5 7 5" xfId="21422"/>
    <cellStyle name="Normal 5 7 5 2" xfId="21423"/>
    <cellStyle name="Normal 5 7 5 2 2" xfId="21424"/>
    <cellStyle name="Normal 5 7 5 2 2 2" xfId="21425"/>
    <cellStyle name="Normal 5 7 5 2 2 2 2" xfId="51564"/>
    <cellStyle name="Normal 5 7 5 2 2 3" xfId="51563"/>
    <cellStyle name="Normal 5 7 5 2 3" xfId="21426"/>
    <cellStyle name="Normal 5 7 5 2 3 2" xfId="51565"/>
    <cellStyle name="Normal 5 7 5 2 4" xfId="51562"/>
    <cellStyle name="Normal 5 7 5 3" xfId="21427"/>
    <cellStyle name="Normal 5 7 5 3 2" xfId="21428"/>
    <cellStyle name="Normal 5 7 5 3 2 2" xfId="21429"/>
    <cellStyle name="Normal 5 7 5 3 2 2 2" xfId="51568"/>
    <cellStyle name="Normal 5 7 5 3 2 3" xfId="51567"/>
    <cellStyle name="Normal 5 7 5 3 3" xfId="21430"/>
    <cellStyle name="Normal 5 7 5 3 3 2" xfId="51569"/>
    <cellStyle name="Normal 5 7 5 3 4" xfId="51566"/>
    <cellStyle name="Normal 5 7 5 4" xfId="21431"/>
    <cellStyle name="Normal 5 7 5 4 2" xfId="21432"/>
    <cellStyle name="Normal 5 7 5 4 2 2" xfId="21433"/>
    <cellStyle name="Normal 5 7 5 4 2 2 2" xfId="51572"/>
    <cellStyle name="Normal 5 7 5 4 2 3" xfId="51571"/>
    <cellStyle name="Normal 5 7 5 4 3" xfId="21434"/>
    <cellStyle name="Normal 5 7 5 4 3 2" xfId="51573"/>
    <cellStyle name="Normal 5 7 5 4 4" xfId="51570"/>
    <cellStyle name="Normal 5 7 5 5" xfId="21435"/>
    <cellStyle name="Normal 5 7 5 5 2" xfId="21436"/>
    <cellStyle name="Normal 5 7 5 5 2 2" xfId="51575"/>
    <cellStyle name="Normal 5 7 5 5 3" xfId="51574"/>
    <cellStyle name="Normal 5 7 5 6" xfId="21437"/>
    <cellStyle name="Normal 5 7 5 6 2" xfId="51576"/>
    <cellStyle name="Normal 5 7 5 7" xfId="51561"/>
    <cellStyle name="Normal 5 7 6" xfId="21438"/>
    <cellStyle name="Normal 5 7 6 2" xfId="21439"/>
    <cellStyle name="Normal 5 7 6 2 2" xfId="21440"/>
    <cellStyle name="Normal 5 7 6 2 2 2" xfId="21441"/>
    <cellStyle name="Normal 5 7 6 2 2 2 2" xfId="51580"/>
    <cellStyle name="Normal 5 7 6 2 2 3" xfId="51579"/>
    <cellStyle name="Normal 5 7 6 2 3" xfId="21442"/>
    <cellStyle name="Normal 5 7 6 2 3 2" xfId="51581"/>
    <cellStyle name="Normal 5 7 6 2 4" xfId="51578"/>
    <cellStyle name="Normal 5 7 6 3" xfId="21443"/>
    <cellStyle name="Normal 5 7 6 3 2" xfId="21444"/>
    <cellStyle name="Normal 5 7 6 3 2 2" xfId="21445"/>
    <cellStyle name="Normal 5 7 6 3 2 2 2" xfId="51584"/>
    <cellStyle name="Normal 5 7 6 3 2 3" xfId="51583"/>
    <cellStyle name="Normal 5 7 6 3 3" xfId="21446"/>
    <cellStyle name="Normal 5 7 6 3 3 2" xfId="51585"/>
    <cellStyle name="Normal 5 7 6 3 4" xfId="51582"/>
    <cellStyle name="Normal 5 7 6 4" xfId="21447"/>
    <cellStyle name="Normal 5 7 6 4 2" xfId="21448"/>
    <cellStyle name="Normal 5 7 6 4 2 2" xfId="51587"/>
    <cellStyle name="Normal 5 7 6 4 3" xfId="51586"/>
    <cellStyle name="Normal 5 7 6 5" xfId="21449"/>
    <cellStyle name="Normal 5 7 6 5 2" xfId="51588"/>
    <cellStyle name="Normal 5 7 6 6" xfId="51577"/>
    <cellStyle name="Normal 5 7 7" xfId="21450"/>
    <cellStyle name="Normal 5 7 7 2" xfId="21451"/>
    <cellStyle name="Normal 5 7 7 2 2" xfId="21452"/>
    <cellStyle name="Normal 5 7 7 2 2 2" xfId="51591"/>
    <cellStyle name="Normal 5 7 7 2 3" xfId="51590"/>
    <cellStyle name="Normal 5 7 7 3" xfId="21453"/>
    <cellStyle name="Normal 5 7 7 3 2" xfId="51592"/>
    <cellStyle name="Normal 5 7 7 4" xfId="51589"/>
    <cellStyle name="Normal 5 7 8" xfId="21454"/>
    <cellStyle name="Normal 5 7 8 2" xfId="21455"/>
    <cellStyle name="Normal 5 7 8 2 2" xfId="21456"/>
    <cellStyle name="Normal 5 7 8 2 2 2" xfId="51595"/>
    <cellStyle name="Normal 5 7 8 2 3" xfId="51594"/>
    <cellStyle name="Normal 5 7 8 3" xfId="21457"/>
    <cellStyle name="Normal 5 7 8 3 2" xfId="51596"/>
    <cellStyle name="Normal 5 7 8 4" xfId="51593"/>
    <cellStyle name="Normal 5 7 9" xfId="21458"/>
    <cellStyle name="Normal 5 7 9 2" xfId="21459"/>
    <cellStyle name="Normal 5 7 9 2 2" xfId="21460"/>
    <cellStyle name="Normal 5 7 9 2 2 2" xfId="51599"/>
    <cellStyle name="Normal 5 7 9 2 3" xfId="51598"/>
    <cellStyle name="Normal 5 7 9 3" xfId="21461"/>
    <cellStyle name="Normal 5 7 9 3 2" xfId="51600"/>
    <cellStyle name="Normal 5 7 9 4" xfId="51597"/>
    <cellStyle name="Normal 5 8" xfId="21462"/>
    <cellStyle name="Normal 5 8 10" xfId="21463"/>
    <cellStyle name="Normal 5 8 10 2" xfId="21464"/>
    <cellStyle name="Normal 5 8 10 2 2" xfId="21465"/>
    <cellStyle name="Normal 5 8 10 2 2 2" xfId="51604"/>
    <cellStyle name="Normal 5 8 10 2 3" xfId="51603"/>
    <cellStyle name="Normal 5 8 10 3" xfId="21466"/>
    <cellStyle name="Normal 5 8 10 3 2" xfId="51605"/>
    <cellStyle name="Normal 5 8 10 4" xfId="51602"/>
    <cellStyle name="Normal 5 8 11" xfId="21467"/>
    <cellStyle name="Normal 5 8 11 2" xfId="21468"/>
    <cellStyle name="Normal 5 8 11 2 2" xfId="51607"/>
    <cellStyle name="Normal 5 8 11 3" xfId="51606"/>
    <cellStyle name="Normal 5 8 12" xfId="21469"/>
    <cellStyle name="Normal 5 8 12 2" xfId="51608"/>
    <cellStyle name="Normal 5 8 13" xfId="21470"/>
    <cellStyle name="Normal 5 8 13 2" xfId="51609"/>
    <cellStyle name="Normal 5 8 14" xfId="51601"/>
    <cellStyle name="Normal 5 8 2" xfId="21471"/>
    <cellStyle name="Normal 5 8 2 10" xfId="21472"/>
    <cellStyle name="Normal 5 8 2 10 2" xfId="21473"/>
    <cellStyle name="Normal 5 8 2 10 2 2" xfId="51612"/>
    <cellStyle name="Normal 5 8 2 10 3" xfId="51611"/>
    <cellStyle name="Normal 5 8 2 11" xfId="21474"/>
    <cellStyle name="Normal 5 8 2 11 2" xfId="51613"/>
    <cellStyle name="Normal 5 8 2 12" xfId="51610"/>
    <cellStyle name="Normal 5 8 2 2" xfId="21475"/>
    <cellStyle name="Normal 5 8 2 2 2" xfId="21476"/>
    <cellStyle name="Normal 5 8 2 2 2 2" xfId="21477"/>
    <cellStyle name="Normal 5 8 2 2 2 2 2" xfId="21478"/>
    <cellStyle name="Normal 5 8 2 2 2 2 2 2" xfId="51617"/>
    <cellStyle name="Normal 5 8 2 2 2 2 3" xfId="51616"/>
    <cellStyle name="Normal 5 8 2 2 2 3" xfId="21479"/>
    <cellStyle name="Normal 5 8 2 2 2 3 2" xfId="51618"/>
    <cellStyle name="Normal 5 8 2 2 2 4" xfId="51615"/>
    <cellStyle name="Normal 5 8 2 2 3" xfId="21480"/>
    <cellStyle name="Normal 5 8 2 2 3 2" xfId="21481"/>
    <cellStyle name="Normal 5 8 2 2 3 2 2" xfId="21482"/>
    <cellStyle name="Normal 5 8 2 2 3 2 2 2" xfId="51621"/>
    <cellStyle name="Normal 5 8 2 2 3 2 3" xfId="51620"/>
    <cellStyle name="Normal 5 8 2 2 3 3" xfId="21483"/>
    <cellStyle name="Normal 5 8 2 2 3 3 2" xfId="51622"/>
    <cellStyle name="Normal 5 8 2 2 3 4" xfId="51619"/>
    <cellStyle name="Normal 5 8 2 2 4" xfId="21484"/>
    <cellStyle name="Normal 5 8 2 2 4 2" xfId="21485"/>
    <cellStyle name="Normal 5 8 2 2 4 2 2" xfId="21486"/>
    <cellStyle name="Normal 5 8 2 2 4 2 2 2" xfId="51625"/>
    <cellStyle name="Normal 5 8 2 2 4 2 3" xfId="51624"/>
    <cellStyle name="Normal 5 8 2 2 4 3" xfId="21487"/>
    <cellStyle name="Normal 5 8 2 2 4 3 2" xfId="51626"/>
    <cellStyle name="Normal 5 8 2 2 4 4" xfId="51623"/>
    <cellStyle name="Normal 5 8 2 2 5" xfId="21488"/>
    <cellStyle name="Normal 5 8 2 2 5 2" xfId="21489"/>
    <cellStyle name="Normal 5 8 2 2 5 2 2" xfId="51628"/>
    <cellStyle name="Normal 5 8 2 2 5 3" xfId="51627"/>
    <cellStyle name="Normal 5 8 2 2 6" xfId="21490"/>
    <cellStyle name="Normal 5 8 2 2 6 2" xfId="51629"/>
    <cellStyle name="Normal 5 8 2 2 7" xfId="51614"/>
    <cellStyle name="Normal 5 8 2 3" xfId="21491"/>
    <cellStyle name="Normal 5 8 2 3 2" xfId="21492"/>
    <cellStyle name="Normal 5 8 2 3 2 2" xfId="21493"/>
    <cellStyle name="Normal 5 8 2 3 2 2 2" xfId="21494"/>
    <cellStyle name="Normal 5 8 2 3 2 2 2 2" xfId="51633"/>
    <cellStyle name="Normal 5 8 2 3 2 2 3" xfId="51632"/>
    <cellStyle name="Normal 5 8 2 3 2 3" xfId="21495"/>
    <cellStyle name="Normal 5 8 2 3 2 3 2" xfId="51634"/>
    <cellStyle name="Normal 5 8 2 3 2 4" xfId="51631"/>
    <cellStyle name="Normal 5 8 2 3 3" xfId="21496"/>
    <cellStyle name="Normal 5 8 2 3 3 2" xfId="21497"/>
    <cellStyle name="Normal 5 8 2 3 3 2 2" xfId="21498"/>
    <cellStyle name="Normal 5 8 2 3 3 2 2 2" xfId="51637"/>
    <cellStyle name="Normal 5 8 2 3 3 2 3" xfId="51636"/>
    <cellStyle name="Normal 5 8 2 3 3 3" xfId="21499"/>
    <cellStyle name="Normal 5 8 2 3 3 3 2" xfId="51638"/>
    <cellStyle name="Normal 5 8 2 3 3 4" xfId="51635"/>
    <cellStyle name="Normal 5 8 2 3 4" xfId="21500"/>
    <cellStyle name="Normal 5 8 2 3 4 2" xfId="21501"/>
    <cellStyle name="Normal 5 8 2 3 4 2 2" xfId="21502"/>
    <cellStyle name="Normal 5 8 2 3 4 2 2 2" xfId="51641"/>
    <cellStyle name="Normal 5 8 2 3 4 2 3" xfId="51640"/>
    <cellStyle name="Normal 5 8 2 3 4 3" xfId="21503"/>
    <cellStyle name="Normal 5 8 2 3 4 3 2" xfId="51642"/>
    <cellStyle name="Normal 5 8 2 3 4 4" xfId="51639"/>
    <cellStyle name="Normal 5 8 2 3 5" xfId="21504"/>
    <cellStyle name="Normal 5 8 2 3 5 2" xfId="21505"/>
    <cellStyle name="Normal 5 8 2 3 5 2 2" xfId="51644"/>
    <cellStyle name="Normal 5 8 2 3 5 3" xfId="51643"/>
    <cellStyle name="Normal 5 8 2 3 6" xfId="21506"/>
    <cellStyle name="Normal 5 8 2 3 6 2" xfId="51645"/>
    <cellStyle name="Normal 5 8 2 3 7" xfId="51630"/>
    <cellStyle name="Normal 5 8 2 4" xfId="21507"/>
    <cellStyle name="Normal 5 8 2 4 2" xfId="21508"/>
    <cellStyle name="Normal 5 8 2 4 2 2" xfId="21509"/>
    <cellStyle name="Normal 5 8 2 4 2 2 2" xfId="21510"/>
    <cellStyle name="Normal 5 8 2 4 2 2 2 2" xfId="51649"/>
    <cellStyle name="Normal 5 8 2 4 2 2 3" xfId="51648"/>
    <cellStyle name="Normal 5 8 2 4 2 3" xfId="21511"/>
    <cellStyle name="Normal 5 8 2 4 2 3 2" xfId="51650"/>
    <cellStyle name="Normal 5 8 2 4 2 4" xfId="51647"/>
    <cellStyle name="Normal 5 8 2 4 3" xfId="21512"/>
    <cellStyle name="Normal 5 8 2 4 3 2" xfId="21513"/>
    <cellStyle name="Normal 5 8 2 4 3 2 2" xfId="21514"/>
    <cellStyle name="Normal 5 8 2 4 3 2 2 2" xfId="51653"/>
    <cellStyle name="Normal 5 8 2 4 3 2 3" xfId="51652"/>
    <cellStyle name="Normal 5 8 2 4 3 3" xfId="21515"/>
    <cellStyle name="Normal 5 8 2 4 3 3 2" xfId="51654"/>
    <cellStyle name="Normal 5 8 2 4 3 4" xfId="51651"/>
    <cellStyle name="Normal 5 8 2 4 4" xfId="21516"/>
    <cellStyle name="Normal 5 8 2 4 4 2" xfId="21517"/>
    <cellStyle name="Normal 5 8 2 4 4 2 2" xfId="51656"/>
    <cellStyle name="Normal 5 8 2 4 4 3" xfId="51655"/>
    <cellStyle name="Normal 5 8 2 4 5" xfId="21518"/>
    <cellStyle name="Normal 5 8 2 4 5 2" xfId="51657"/>
    <cellStyle name="Normal 5 8 2 4 6" xfId="51646"/>
    <cellStyle name="Normal 5 8 2 5" xfId="21519"/>
    <cellStyle name="Normal 5 8 2 5 2" xfId="21520"/>
    <cellStyle name="Normal 5 8 2 5 2 2" xfId="21521"/>
    <cellStyle name="Normal 5 8 2 5 2 2 2" xfId="51660"/>
    <cellStyle name="Normal 5 8 2 5 2 3" xfId="51659"/>
    <cellStyle name="Normal 5 8 2 5 3" xfId="21522"/>
    <cellStyle name="Normal 5 8 2 5 3 2" xfId="51661"/>
    <cellStyle name="Normal 5 8 2 5 4" xfId="51658"/>
    <cellStyle name="Normal 5 8 2 6" xfId="21523"/>
    <cellStyle name="Normal 5 8 2 6 2" xfId="21524"/>
    <cellStyle name="Normal 5 8 2 6 2 2" xfId="21525"/>
    <cellStyle name="Normal 5 8 2 6 2 2 2" xfId="51664"/>
    <cellStyle name="Normal 5 8 2 6 2 3" xfId="51663"/>
    <cellStyle name="Normal 5 8 2 6 3" xfId="21526"/>
    <cellStyle name="Normal 5 8 2 6 3 2" xfId="51665"/>
    <cellStyle name="Normal 5 8 2 6 4" xfId="51662"/>
    <cellStyle name="Normal 5 8 2 7" xfId="21527"/>
    <cellStyle name="Normal 5 8 2 7 2" xfId="21528"/>
    <cellStyle name="Normal 5 8 2 7 2 2" xfId="21529"/>
    <cellStyle name="Normal 5 8 2 7 2 2 2" xfId="51668"/>
    <cellStyle name="Normal 5 8 2 7 2 3" xfId="51667"/>
    <cellStyle name="Normal 5 8 2 7 3" xfId="21530"/>
    <cellStyle name="Normal 5 8 2 7 3 2" xfId="51669"/>
    <cellStyle name="Normal 5 8 2 7 4" xfId="51666"/>
    <cellStyle name="Normal 5 8 2 8" xfId="21531"/>
    <cellStyle name="Normal 5 8 2 8 2" xfId="21532"/>
    <cellStyle name="Normal 5 8 2 8 2 2" xfId="21533"/>
    <cellStyle name="Normal 5 8 2 8 2 2 2" xfId="51672"/>
    <cellStyle name="Normal 5 8 2 8 2 3" xfId="51671"/>
    <cellStyle name="Normal 5 8 2 8 3" xfId="21534"/>
    <cellStyle name="Normal 5 8 2 8 3 2" xfId="51673"/>
    <cellStyle name="Normal 5 8 2 8 4" xfId="51670"/>
    <cellStyle name="Normal 5 8 2 9" xfId="21535"/>
    <cellStyle name="Normal 5 8 2 9 2" xfId="21536"/>
    <cellStyle name="Normal 5 8 2 9 2 2" xfId="21537"/>
    <cellStyle name="Normal 5 8 2 9 2 2 2" xfId="51676"/>
    <cellStyle name="Normal 5 8 2 9 2 3" xfId="51675"/>
    <cellStyle name="Normal 5 8 2 9 3" xfId="21538"/>
    <cellStyle name="Normal 5 8 2 9 3 2" xfId="51677"/>
    <cellStyle name="Normal 5 8 2 9 4" xfId="51674"/>
    <cellStyle name="Normal 5 8 3" xfId="21539"/>
    <cellStyle name="Normal 5 8 3 2" xfId="21540"/>
    <cellStyle name="Normal 5 8 3 2 2" xfId="21541"/>
    <cellStyle name="Normal 5 8 3 2 2 2" xfId="21542"/>
    <cellStyle name="Normal 5 8 3 2 2 2 2" xfId="51681"/>
    <cellStyle name="Normal 5 8 3 2 2 3" xfId="51680"/>
    <cellStyle name="Normal 5 8 3 2 3" xfId="21543"/>
    <cellStyle name="Normal 5 8 3 2 3 2" xfId="51682"/>
    <cellStyle name="Normal 5 8 3 2 4" xfId="51679"/>
    <cellStyle name="Normal 5 8 3 3" xfId="21544"/>
    <cellStyle name="Normal 5 8 3 3 2" xfId="21545"/>
    <cellStyle name="Normal 5 8 3 3 2 2" xfId="21546"/>
    <cellStyle name="Normal 5 8 3 3 2 2 2" xfId="51685"/>
    <cellStyle name="Normal 5 8 3 3 2 3" xfId="51684"/>
    <cellStyle name="Normal 5 8 3 3 3" xfId="21547"/>
    <cellStyle name="Normal 5 8 3 3 3 2" xfId="51686"/>
    <cellStyle name="Normal 5 8 3 3 4" xfId="51683"/>
    <cellStyle name="Normal 5 8 3 4" xfId="21548"/>
    <cellStyle name="Normal 5 8 3 4 2" xfId="21549"/>
    <cellStyle name="Normal 5 8 3 4 2 2" xfId="21550"/>
    <cellStyle name="Normal 5 8 3 4 2 2 2" xfId="51689"/>
    <cellStyle name="Normal 5 8 3 4 2 3" xfId="51688"/>
    <cellStyle name="Normal 5 8 3 4 3" xfId="21551"/>
    <cellStyle name="Normal 5 8 3 4 3 2" xfId="51690"/>
    <cellStyle name="Normal 5 8 3 4 4" xfId="51687"/>
    <cellStyle name="Normal 5 8 3 5" xfId="21552"/>
    <cellStyle name="Normal 5 8 3 5 2" xfId="21553"/>
    <cellStyle name="Normal 5 8 3 5 2 2" xfId="51692"/>
    <cellStyle name="Normal 5 8 3 5 3" xfId="51691"/>
    <cellStyle name="Normal 5 8 3 6" xfId="21554"/>
    <cellStyle name="Normal 5 8 3 6 2" xfId="51693"/>
    <cellStyle name="Normal 5 8 3 7" xfId="51678"/>
    <cellStyle name="Normal 5 8 4" xfId="21555"/>
    <cellStyle name="Normal 5 8 4 2" xfId="21556"/>
    <cellStyle name="Normal 5 8 4 2 2" xfId="21557"/>
    <cellStyle name="Normal 5 8 4 2 2 2" xfId="21558"/>
    <cellStyle name="Normal 5 8 4 2 2 2 2" xfId="51697"/>
    <cellStyle name="Normal 5 8 4 2 2 3" xfId="51696"/>
    <cellStyle name="Normal 5 8 4 2 3" xfId="21559"/>
    <cellStyle name="Normal 5 8 4 2 3 2" xfId="51698"/>
    <cellStyle name="Normal 5 8 4 2 4" xfId="51695"/>
    <cellStyle name="Normal 5 8 4 3" xfId="21560"/>
    <cellStyle name="Normal 5 8 4 3 2" xfId="21561"/>
    <cellStyle name="Normal 5 8 4 3 2 2" xfId="21562"/>
    <cellStyle name="Normal 5 8 4 3 2 2 2" xfId="51701"/>
    <cellStyle name="Normal 5 8 4 3 2 3" xfId="51700"/>
    <cellStyle name="Normal 5 8 4 3 3" xfId="21563"/>
    <cellStyle name="Normal 5 8 4 3 3 2" xfId="51702"/>
    <cellStyle name="Normal 5 8 4 3 4" xfId="51699"/>
    <cellStyle name="Normal 5 8 4 4" xfId="21564"/>
    <cellStyle name="Normal 5 8 4 4 2" xfId="21565"/>
    <cellStyle name="Normal 5 8 4 4 2 2" xfId="21566"/>
    <cellStyle name="Normal 5 8 4 4 2 2 2" xfId="51705"/>
    <cellStyle name="Normal 5 8 4 4 2 3" xfId="51704"/>
    <cellStyle name="Normal 5 8 4 4 3" xfId="21567"/>
    <cellStyle name="Normal 5 8 4 4 3 2" xfId="51706"/>
    <cellStyle name="Normal 5 8 4 4 4" xfId="51703"/>
    <cellStyle name="Normal 5 8 4 5" xfId="21568"/>
    <cellStyle name="Normal 5 8 4 5 2" xfId="21569"/>
    <cellStyle name="Normal 5 8 4 5 2 2" xfId="51708"/>
    <cellStyle name="Normal 5 8 4 5 3" xfId="51707"/>
    <cellStyle name="Normal 5 8 4 6" xfId="21570"/>
    <cellStyle name="Normal 5 8 4 6 2" xfId="51709"/>
    <cellStyle name="Normal 5 8 4 7" xfId="51694"/>
    <cellStyle name="Normal 5 8 5" xfId="21571"/>
    <cellStyle name="Normal 5 8 5 2" xfId="21572"/>
    <cellStyle name="Normal 5 8 5 2 2" xfId="21573"/>
    <cellStyle name="Normal 5 8 5 2 2 2" xfId="21574"/>
    <cellStyle name="Normal 5 8 5 2 2 2 2" xfId="51713"/>
    <cellStyle name="Normal 5 8 5 2 2 3" xfId="51712"/>
    <cellStyle name="Normal 5 8 5 2 3" xfId="21575"/>
    <cellStyle name="Normal 5 8 5 2 3 2" xfId="51714"/>
    <cellStyle name="Normal 5 8 5 2 4" xfId="51711"/>
    <cellStyle name="Normal 5 8 5 3" xfId="21576"/>
    <cellStyle name="Normal 5 8 5 3 2" xfId="21577"/>
    <cellStyle name="Normal 5 8 5 3 2 2" xfId="21578"/>
    <cellStyle name="Normal 5 8 5 3 2 2 2" xfId="51717"/>
    <cellStyle name="Normal 5 8 5 3 2 3" xfId="51716"/>
    <cellStyle name="Normal 5 8 5 3 3" xfId="21579"/>
    <cellStyle name="Normal 5 8 5 3 3 2" xfId="51718"/>
    <cellStyle name="Normal 5 8 5 3 4" xfId="51715"/>
    <cellStyle name="Normal 5 8 5 4" xfId="21580"/>
    <cellStyle name="Normal 5 8 5 4 2" xfId="21581"/>
    <cellStyle name="Normal 5 8 5 4 2 2" xfId="51720"/>
    <cellStyle name="Normal 5 8 5 4 3" xfId="51719"/>
    <cellStyle name="Normal 5 8 5 5" xfId="21582"/>
    <cellStyle name="Normal 5 8 5 5 2" xfId="51721"/>
    <cellStyle name="Normal 5 8 5 6" xfId="51710"/>
    <cellStyle name="Normal 5 8 6" xfId="21583"/>
    <cellStyle name="Normal 5 8 6 2" xfId="21584"/>
    <cellStyle name="Normal 5 8 6 2 2" xfId="21585"/>
    <cellStyle name="Normal 5 8 6 2 2 2" xfId="51724"/>
    <cellStyle name="Normal 5 8 6 2 3" xfId="51723"/>
    <cellStyle name="Normal 5 8 6 3" xfId="21586"/>
    <cellStyle name="Normal 5 8 6 3 2" xfId="51725"/>
    <cellStyle name="Normal 5 8 6 4" xfId="51722"/>
    <cellStyle name="Normal 5 8 7" xfId="21587"/>
    <cellStyle name="Normal 5 8 7 2" xfId="21588"/>
    <cellStyle name="Normal 5 8 7 2 2" xfId="21589"/>
    <cellStyle name="Normal 5 8 7 2 2 2" xfId="51728"/>
    <cellStyle name="Normal 5 8 7 2 3" xfId="51727"/>
    <cellStyle name="Normal 5 8 7 3" xfId="21590"/>
    <cellStyle name="Normal 5 8 7 3 2" xfId="51729"/>
    <cellStyle name="Normal 5 8 7 4" xfId="51726"/>
    <cellStyle name="Normal 5 8 8" xfId="21591"/>
    <cellStyle name="Normal 5 8 8 2" xfId="21592"/>
    <cellStyle name="Normal 5 8 8 2 2" xfId="21593"/>
    <cellStyle name="Normal 5 8 8 2 2 2" xfId="51732"/>
    <cellStyle name="Normal 5 8 8 2 3" xfId="51731"/>
    <cellStyle name="Normal 5 8 8 3" xfId="21594"/>
    <cellStyle name="Normal 5 8 8 3 2" xfId="51733"/>
    <cellStyle name="Normal 5 8 8 4" xfId="51730"/>
    <cellStyle name="Normal 5 8 9" xfId="21595"/>
    <cellStyle name="Normal 5 8 9 2" xfId="21596"/>
    <cellStyle name="Normal 5 8 9 2 2" xfId="21597"/>
    <cellStyle name="Normal 5 8 9 2 2 2" xfId="51736"/>
    <cellStyle name="Normal 5 8 9 2 3" xfId="51735"/>
    <cellStyle name="Normal 5 8 9 3" xfId="21598"/>
    <cellStyle name="Normal 5 8 9 3 2" xfId="51737"/>
    <cellStyle name="Normal 5 8 9 4" xfId="51734"/>
    <cellStyle name="Normal 5 9" xfId="21599"/>
    <cellStyle name="Normal 5 9 10" xfId="21600"/>
    <cellStyle name="Normal 5 9 10 2" xfId="21601"/>
    <cellStyle name="Normal 5 9 10 2 2" xfId="51740"/>
    <cellStyle name="Normal 5 9 10 3" xfId="51739"/>
    <cellStyle name="Normal 5 9 11" xfId="21602"/>
    <cellStyle name="Normal 5 9 11 2" xfId="51741"/>
    <cellStyle name="Normal 5 9 12" xfId="51738"/>
    <cellStyle name="Normal 5 9 2" xfId="21603"/>
    <cellStyle name="Normal 5 9 2 2" xfId="21604"/>
    <cellStyle name="Normal 5 9 2 2 2" xfId="21605"/>
    <cellStyle name="Normal 5 9 2 2 2 2" xfId="21606"/>
    <cellStyle name="Normal 5 9 2 2 2 2 2" xfId="51745"/>
    <cellStyle name="Normal 5 9 2 2 2 3" xfId="51744"/>
    <cellStyle name="Normal 5 9 2 2 3" xfId="21607"/>
    <cellStyle name="Normal 5 9 2 2 3 2" xfId="51746"/>
    <cellStyle name="Normal 5 9 2 2 4" xfId="51743"/>
    <cellStyle name="Normal 5 9 2 3" xfId="21608"/>
    <cellStyle name="Normal 5 9 2 3 2" xfId="21609"/>
    <cellStyle name="Normal 5 9 2 3 2 2" xfId="21610"/>
    <cellStyle name="Normal 5 9 2 3 2 2 2" xfId="51749"/>
    <cellStyle name="Normal 5 9 2 3 2 3" xfId="51748"/>
    <cellStyle name="Normal 5 9 2 3 3" xfId="21611"/>
    <cellStyle name="Normal 5 9 2 3 3 2" xfId="51750"/>
    <cellStyle name="Normal 5 9 2 3 4" xfId="51747"/>
    <cellStyle name="Normal 5 9 2 4" xfId="21612"/>
    <cellStyle name="Normal 5 9 2 4 2" xfId="21613"/>
    <cellStyle name="Normal 5 9 2 4 2 2" xfId="21614"/>
    <cellStyle name="Normal 5 9 2 4 2 2 2" xfId="51753"/>
    <cellStyle name="Normal 5 9 2 4 2 3" xfId="51752"/>
    <cellStyle name="Normal 5 9 2 4 3" xfId="21615"/>
    <cellStyle name="Normal 5 9 2 4 3 2" xfId="51754"/>
    <cellStyle name="Normal 5 9 2 4 4" xfId="51751"/>
    <cellStyle name="Normal 5 9 2 5" xfId="21616"/>
    <cellStyle name="Normal 5 9 2 5 2" xfId="21617"/>
    <cellStyle name="Normal 5 9 2 5 2 2" xfId="51756"/>
    <cellStyle name="Normal 5 9 2 5 3" xfId="51755"/>
    <cellStyle name="Normal 5 9 2 6" xfId="21618"/>
    <cellStyle name="Normal 5 9 2 6 2" xfId="51757"/>
    <cellStyle name="Normal 5 9 2 7" xfId="51742"/>
    <cellStyle name="Normal 5 9 3" xfId="21619"/>
    <cellStyle name="Normal 5 9 3 2" xfId="21620"/>
    <cellStyle name="Normal 5 9 3 2 2" xfId="21621"/>
    <cellStyle name="Normal 5 9 3 2 2 2" xfId="21622"/>
    <cellStyle name="Normal 5 9 3 2 2 2 2" xfId="51761"/>
    <cellStyle name="Normal 5 9 3 2 2 3" xfId="51760"/>
    <cellStyle name="Normal 5 9 3 2 3" xfId="21623"/>
    <cellStyle name="Normal 5 9 3 2 3 2" xfId="51762"/>
    <cellStyle name="Normal 5 9 3 2 4" xfId="51759"/>
    <cellStyle name="Normal 5 9 3 3" xfId="21624"/>
    <cellStyle name="Normal 5 9 3 3 2" xfId="21625"/>
    <cellStyle name="Normal 5 9 3 3 2 2" xfId="21626"/>
    <cellStyle name="Normal 5 9 3 3 2 2 2" xfId="51765"/>
    <cellStyle name="Normal 5 9 3 3 2 3" xfId="51764"/>
    <cellStyle name="Normal 5 9 3 3 3" xfId="21627"/>
    <cellStyle name="Normal 5 9 3 3 3 2" xfId="51766"/>
    <cellStyle name="Normal 5 9 3 3 4" xfId="51763"/>
    <cellStyle name="Normal 5 9 3 4" xfId="21628"/>
    <cellStyle name="Normal 5 9 3 4 2" xfId="21629"/>
    <cellStyle name="Normal 5 9 3 4 2 2" xfId="21630"/>
    <cellStyle name="Normal 5 9 3 4 2 2 2" xfId="51769"/>
    <cellStyle name="Normal 5 9 3 4 2 3" xfId="51768"/>
    <cellStyle name="Normal 5 9 3 4 3" xfId="21631"/>
    <cellStyle name="Normal 5 9 3 4 3 2" xfId="51770"/>
    <cellStyle name="Normal 5 9 3 4 4" xfId="51767"/>
    <cellStyle name="Normal 5 9 3 5" xfId="21632"/>
    <cellStyle name="Normal 5 9 3 5 2" xfId="21633"/>
    <cellStyle name="Normal 5 9 3 5 2 2" xfId="51772"/>
    <cellStyle name="Normal 5 9 3 5 3" xfId="51771"/>
    <cellStyle name="Normal 5 9 3 6" xfId="21634"/>
    <cellStyle name="Normal 5 9 3 6 2" xfId="51773"/>
    <cellStyle name="Normal 5 9 3 7" xfId="51758"/>
    <cellStyle name="Normal 5 9 4" xfId="21635"/>
    <cellStyle name="Normal 5 9 4 2" xfId="21636"/>
    <cellStyle name="Normal 5 9 4 2 2" xfId="21637"/>
    <cellStyle name="Normal 5 9 4 2 2 2" xfId="21638"/>
    <cellStyle name="Normal 5 9 4 2 2 2 2" xfId="51777"/>
    <cellStyle name="Normal 5 9 4 2 2 3" xfId="51776"/>
    <cellStyle name="Normal 5 9 4 2 3" xfId="21639"/>
    <cellStyle name="Normal 5 9 4 2 3 2" xfId="51778"/>
    <cellStyle name="Normal 5 9 4 2 4" xfId="51775"/>
    <cellStyle name="Normal 5 9 4 3" xfId="21640"/>
    <cellStyle name="Normal 5 9 4 3 2" xfId="21641"/>
    <cellStyle name="Normal 5 9 4 3 2 2" xfId="21642"/>
    <cellStyle name="Normal 5 9 4 3 2 2 2" xfId="51781"/>
    <cellStyle name="Normal 5 9 4 3 2 3" xfId="51780"/>
    <cellStyle name="Normal 5 9 4 3 3" xfId="21643"/>
    <cellStyle name="Normal 5 9 4 3 3 2" xfId="51782"/>
    <cellStyle name="Normal 5 9 4 3 4" xfId="51779"/>
    <cellStyle name="Normal 5 9 4 4" xfId="21644"/>
    <cellStyle name="Normal 5 9 4 4 2" xfId="21645"/>
    <cellStyle name="Normal 5 9 4 4 2 2" xfId="51784"/>
    <cellStyle name="Normal 5 9 4 4 3" xfId="51783"/>
    <cellStyle name="Normal 5 9 4 5" xfId="21646"/>
    <cellStyle name="Normal 5 9 4 5 2" xfId="51785"/>
    <cellStyle name="Normal 5 9 4 6" xfId="51774"/>
    <cellStyle name="Normal 5 9 5" xfId="21647"/>
    <cellStyle name="Normal 5 9 5 2" xfId="21648"/>
    <cellStyle name="Normal 5 9 5 2 2" xfId="21649"/>
    <cellStyle name="Normal 5 9 5 2 2 2" xfId="51788"/>
    <cellStyle name="Normal 5 9 5 2 3" xfId="51787"/>
    <cellStyle name="Normal 5 9 5 3" xfId="21650"/>
    <cellStyle name="Normal 5 9 5 3 2" xfId="51789"/>
    <cellStyle name="Normal 5 9 5 4" xfId="51786"/>
    <cellStyle name="Normal 5 9 6" xfId="21651"/>
    <cellStyle name="Normal 5 9 6 2" xfId="21652"/>
    <cellStyle name="Normal 5 9 6 2 2" xfId="21653"/>
    <cellStyle name="Normal 5 9 6 2 2 2" xfId="51792"/>
    <cellStyle name="Normal 5 9 6 2 3" xfId="51791"/>
    <cellStyle name="Normal 5 9 6 3" xfId="21654"/>
    <cellStyle name="Normal 5 9 6 3 2" xfId="51793"/>
    <cellStyle name="Normal 5 9 6 4" xfId="51790"/>
    <cellStyle name="Normal 5 9 7" xfId="21655"/>
    <cellStyle name="Normal 5 9 7 2" xfId="21656"/>
    <cellStyle name="Normal 5 9 7 2 2" xfId="21657"/>
    <cellStyle name="Normal 5 9 7 2 2 2" xfId="51796"/>
    <cellStyle name="Normal 5 9 7 2 3" xfId="51795"/>
    <cellStyle name="Normal 5 9 7 3" xfId="21658"/>
    <cellStyle name="Normal 5 9 7 3 2" xfId="51797"/>
    <cellStyle name="Normal 5 9 7 4" xfId="51794"/>
    <cellStyle name="Normal 5 9 8" xfId="21659"/>
    <cellStyle name="Normal 5 9 8 2" xfId="21660"/>
    <cellStyle name="Normal 5 9 8 2 2" xfId="21661"/>
    <cellStyle name="Normal 5 9 8 2 2 2" xfId="51800"/>
    <cellStyle name="Normal 5 9 8 2 3" xfId="51799"/>
    <cellStyle name="Normal 5 9 8 3" xfId="21662"/>
    <cellStyle name="Normal 5 9 8 3 2" xfId="51801"/>
    <cellStyle name="Normal 5 9 8 4" xfId="51798"/>
    <cellStyle name="Normal 5 9 9" xfId="21663"/>
    <cellStyle name="Normal 5 9 9 2" xfId="21664"/>
    <cellStyle name="Normal 5 9 9 2 2" xfId="21665"/>
    <cellStyle name="Normal 5 9 9 2 2 2" xfId="51804"/>
    <cellStyle name="Normal 5 9 9 2 3" xfId="51803"/>
    <cellStyle name="Normal 5 9 9 3" xfId="21666"/>
    <cellStyle name="Normal 5 9 9 3 2" xfId="51805"/>
    <cellStyle name="Normal 5 9 9 4" xfId="51802"/>
    <cellStyle name="Normal 50" xfId="30135"/>
    <cellStyle name="Normal 50 2" xfId="30324"/>
    <cellStyle name="Normal 51" xfId="30321"/>
    <cellStyle name="Normal 52" xfId="30147"/>
    <cellStyle name="Normal 52 2" xfId="60251"/>
    <cellStyle name="Normal 53" xfId="30325"/>
    <cellStyle name="Normal 53 2" xfId="60420"/>
    <cellStyle name="Normal 54" xfId="30332"/>
    <cellStyle name="Normal 54 2" xfId="60425"/>
    <cellStyle name="Normal 55" xfId="30626"/>
    <cellStyle name="Normal 6" xfId="334"/>
    <cellStyle name="Normal 6 10" xfId="21668"/>
    <cellStyle name="Normal 6 10 2" xfId="21669"/>
    <cellStyle name="Normal 6 10 2 2" xfId="21670"/>
    <cellStyle name="Normal 6 10 2 2 2" xfId="21671"/>
    <cellStyle name="Normal 6 10 2 2 2 2" xfId="51810"/>
    <cellStyle name="Normal 6 10 2 2 3" xfId="51809"/>
    <cellStyle name="Normal 6 10 2 3" xfId="21672"/>
    <cellStyle name="Normal 6 10 2 3 2" xfId="51811"/>
    <cellStyle name="Normal 6 10 2 4" xfId="51808"/>
    <cellStyle name="Normal 6 10 3" xfId="21673"/>
    <cellStyle name="Normal 6 10 3 2" xfId="21674"/>
    <cellStyle name="Normal 6 10 3 2 2" xfId="21675"/>
    <cellStyle name="Normal 6 10 3 2 2 2" xfId="51814"/>
    <cellStyle name="Normal 6 10 3 2 3" xfId="51813"/>
    <cellStyle name="Normal 6 10 3 3" xfId="21676"/>
    <cellStyle name="Normal 6 10 3 3 2" xfId="51815"/>
    <cellStyle name="Normal 6 10 3 4" xfId="51812"/>
    <cellStyle name="Normal 6 10 4" xfId="21677"/>
    <cellStyle name="Normal 6 10 4 2" xfId="21678"/>
    <cellStyle name="Normal 6 10 4 2 2" xfId="21679"/>
    <cellStyle name="Normal 6 10 4 2 2 2" xfId="51818"/>
    <cellStyle name="Normal 6 10 4 2 3" xfId="51817"/>
    <cellStyle name="Normal 6 10 4 3" xfId="21680"/>
    <cellStyle name="Normal 6 10 4 3 2" xfId="51819"/>
    <cellStyle name="Normal 6 10 4 4" xfId="51816"/>
    <cellStyle name="Normal 6 10 5" xfId="21681"/>
    <cellStyle name="Normal 6 10 5 2" xfId="21682"/>
    <cellStyle name="Normal 6 10 5 2 2" xfId="51821"/>
    <cellStyle name="Normal 6 10 5 3" xfId="51820"/>
    <cellStyle name="Normal 6 10 6" xfId="21683"/>
    <cellStyle name="Normal 6 10 6 2" xfId="51822"/>
    <cellStyle name="Normal 6 10 7" xfId="51807"/>
    <cellStyle name="Normal 6 11" xfId="21684"/>
    <cellStyle name="Normal 6 11 2" xfId="21685"/>
    <cellStyle name="Normal 6 11 2 2" xfId="21686"/>
    <cellStyle name="Normal 6 11 2 2 2" xfId="21687"/>
    <cellStyle name="Normal 6 11 2 2 2 2" xfId="51826"/>
    <cellStyle name="Normal 6 11 2 2 3" xfId="51825"/>
    <cellStyle name="Normal 6 11 2 3" xfId="21688"/>
    <cellStyle name="Normal 6 11 2 3 2" xfId="51827"/>
    <cellStyle name="Normal 6 11 2 4" xfId="51824"/>
    <cellStyle name="Normal 6 11 3" xfId="21689"/>
    <cellStyle name="Normal 6 11 3 2" xfId="21690"/>
    <cellStyle name="Normal 6 11 3 2 2" xfId="21691"/>
    <cellStyle name="Normal 6 11 3 2 2 2" xfId="51830"/>
    <cellStyle name="Normal 6 11 3 2 3" xfId="51829"/>
    <cellStyle name="Normal 6 11 3 3" xfId="21692"/>
    <cellStyle name="Normal 6 11 3 3 2" xfId="51831"/>
    <cellStyle name="Normal 6 11 3 4" xfId="51828"/>
    <cellStyle name="Normal 6 11 4" xfId="21693"/>
    <cellStyle name="Normal 6 11 4 2" xfId="21694"/>
    <cellStyle name="Normal 6 11 4 2 2" xfId="21695"/>
    <cellStyle name="Normal 6 11 4 2 2 2" xfId="51834"/>
    <cellStyle name="Normal 6 11 4 2 3" xfId="51833"/>
    <cellStyle name="Normal 6 11 4 3" xfId="21696"/>
    <cellStyle name="Normal 6 11 4 3 2" xfId="51835"/>
    <cellStyle name="Normal 6 11 4 4" xfId="51832"/>
    <cellStyle name="Normal 6 11 5" xfId="21697"/>
    <cellStyle name="Normal 6 11 5 2" xfId="21698"/>
    <cellStyle name="Normal 6 11 5 2 2" xfId="51837"/>
    <cellStyle name="Normal 6 11 5 3" xfId="51836"/>
    <cellStyle name="Normal 6 11 6" xfId="21699"/>
    <cellStyle name="Normal 6 11 6 2" xfId="51838"/>
    <cellStyle name="Normal 6 11 7" xfId="51823"/>
    <cellStyle name="Normal 6 12" xfId="21700"/>
    <cellStyle name="Normal 6 12 2" xfId="21701"/>
    <cellStyle name="Normal 6 12 2 2" xfId="21702"/>
    <cellStyle name="Normal 6 12 2 2 2" xfId="21703"/>
    <cellStyle name="Normal 6 12 2 2 2 2" xfId="51842"/>
    <cellStyle name="Normal 6 12 2 2 3" xfId="51841"/>
    <cellStyle name="Normal 6 12 2 3" xfId="21704"/>
    <cellStyle name="Normal 6 12 2 3 2" xfId="51843"/>
    <cellStyle name="Normal 6 12 2 4" xfId="51840"/>
    <cellStyle name="Normal 6 12 3" xfId="21705"/>
    <cellStyle name="Normal 6 12 3 2" xfId="21706"/>
    <cellStyle name="Normal 6 12 3 2 2" xfId="21707"/>
    <cellStyle name="Normal 6 12 3 2 2 2" xfId="51846"/>
    <cellStyle name="Normal 6 12 3 2 3" xfId="51845"/>
    <cellStyle name="Normal 6 12 3 3" xfId="21708"/>
    <cellStyle name="Normal 6 12 3 3 2" xfId="51847"/>
    <cellStyle name="Normal 6 12 3 4" xfId="51844"/>
    <cellStyle name="Normal 6 12 4" xfId="21709"/>
    <cellStyle name="Normal 6 12 4 2" xfId="21710"/>
    <cellStyle name="Normal 6 12 4 2 2" xfId="51849"/>
    <cellStyle name="Normal 6 12 4 3" xfId="51848"/>
    <cellStyle name="Normal 6 12 5" xfId="21711"/>
    <cellStyle name="Normal 6 12 5 2" xfId="51850"/>
    <cellStyle name="Normal 6 12 6" xfId="51839"/>
    <cellStyle name="Normal 6 13" xfId="21712"/>
    <cellStyle name="Normal 6 13 2" xfId="21713"/>
    <cellStyle name="Normal 6 13 2 2" xfId="21714"/>
    <cellStyle name="Normal 6 13 2 2 2" xfId="51853"/>
    <cellStyle name="Normal 6 13 2 3" xfId="51852"/>
    <cellStyle name="Normal 6 13 3" xfId="21715"/>
    <cellStyle name="Normal 6 13 3 2" xfId="51854"/>
    <cellStyle name="Normal 6 13 4" xfId="51851"/>
    <cellStyle name="Normal 6 14" xfId="21716"/>
    <cellStyle name="Normal 6 14 2" xfId="21717"/>
    <cellStyle name="Normal 6 14 2 2" xfId="21718"/>
    <cellStyle name="Normal 6 14 2 2 2" xfId="51857"/>
    <cellStyle name="Normal 6 14 2 3" xfId="51856"/>
    <cellStyle name="Normal 6 14 3" xfId="21719"/>
    <cellStyle name="Normal 6 14 3 2" xfId="51858"/>
    <cellStyle name="Normal 6 14 4" xfId="51855"/>
    <cellStyle name="Normal 6 15" xfId="21720"/>
    <cellStyle name="Normal 6 15 2" xfId="21721"/>
    <cellStyle name="Normal 6 15 2 2" xfId="21722"/>
    <cellStyle name="Normal 6 15 2 2 2" xfId="51861"/>
    <cellStyle name="Normal 6 15 2 3" xfId="51860"/>
    <cellStyle name="Normal 6 15 3" xfId="21723"/>
    <cellStyle name="Normal 6 15 3 2" xfId="51862"/>
    <cellStyle name="Normal 6 15 4" xfId="51859"/>
    <cellStyle name="Normal 6 16" xfId="21724"/>
    <cellStyle name="Normal 6 16 2" xfId="21725"/>
    <cellStyle name="Normal 6 16 2 2" xfId="21726"/>
    <cellStyle name="Normal 6 16 2 2 2" xfId="51865"/>
    <cellStyle name="Normal 6 16 2 3" xfId="51864"/>
    <cellStyle name="Normal 6 16 3" xfId="21727"/>
    <cellStyle name="Normal 6 16 3 2" xfId="51866"/>
    <cellStyle name="Normal 6 16 4" xfId="51863"/>
    <cellStyle name="Normal 6 17" xfId="21728"/>
    <cellStyle name="Normal 6 17 2" xfId="21729"/>
    <cellStyle name="Normal 6 17 2 2" xfId="21730"/>
    <cellStyle name="Normal 6 17 2 2 2" xfId="51869"/>
    <cellStyle name="Normal 6 17 2 3" xfId="51868"/>
    <cellStyle name="Normal 6 17 3" xfId="21731"/>
    <cellStyle name="Normal 6 17 3 2" xfId="51870"/>
    <cellStyle name="Normal 6 17 4" xfId="51867"/>
    <cellStyle name="Normal 6 18" xfId="21732"/>
    <cellStyle name="Normal 6 18 2" xfId="21733"/>
    <cellStyle name="Normal 6 18 2 2" xfId="51872"/>
    <cellStyle name="Normal 6 18 3" xfId="51871"/>
    <cellStyle name="Normal 6 19" xfId="21734"/>
    <cellStyle name="Normal 6 19 2" xfId="51873"/>
    <cellStyle name="Normal 6 2" xfId="335"/>
    <cellStyle name="Normal 6 2 2" xfId="21735"/>
    <cellStyle name="Normal 6 20" xfId="21736"/>
    <cellStyle name="Normal 6 20 2" xfId="51874"/>
    <cellStyle name="Normal 6 21" xfId="21667"/>
    <cellStyle name="Normal 6 21 2" xfId="51806"/>
    <cellStyle name="Normal 6 22" xfId="30197"/>
    <cellStyle name="Normal 6 22 2" xfId="60298"/>
    <cellStyle name="Normal 6 23" xfId="30350"/>
    <cellStyle name="Normal 6 23 2" xfId="60443"/>
    <cellStyle name="Normal 6 24" xfId="548"/>
    <cellStyle name="Normal 6 24 2" xfId="30789"/>
    <cellStyle name="Normal 6 25" xfId="30662"/>
    <cellStyle name="Normal 6 3" xfId="336"/>
    <cellStyle name="Normal 6 3 10" xfId="21738"/>
    <cellStyle name="Normal 6 3 10 2" xfId="21739"/>
    <cellStyle name="Normal 6 3 10 2 2" xfId="21740"/>
    <cellStyle name="Normal 6 3 10 2 2 2" xfId="51878"/>
    <cellStyle name="Normal 6 3 10 2 3" xfId="51877"/>
    <cellStyle name="Normal 6 3 10 3" xfId="21741"/>
    <cellStyle name="Normal 6 3 10 3 2" xfId="51879"/>
    <cellStyle name="Normal 6 3 10 4" xfId="51876"/>
    <cellStyle name="Normal 6 3 11" xfId="21742"/>
    <cellStyle name="Normal 6 3 11 2" xfId="21743"/>
    <cellStyle name="Normal 6 3 11 2 2" xfId="21744"/>
    <cellStyle name="Normal 6 3 11 2 2 2" xfId="51882"/>
    <cellStyle name="Normal 6 3 11 2 3" xfId="51881"/>
    <cellStyle name="Normal 6 3 11 3" xfId="21745"/>
    <cellStyle name="Normal 6 3 11 3 2" xfId="51883"/>
    <cellStyle name="Normal 6 3 11 4" xfId="51880"/>
    <cellStyle name="Normal 6 3 12" xfId="21746"/>
    <cellStyle name="Normal 6 3 12 2" xfId="21747"/>
    <cellStyle name="Normal 6 3 12 2 2" xfId="21748"/>
    <cellStyle name="Normal 6 3 12 2 2 2" xfId="51886"/>
    <cellStyle name="Normal 6 3 12 2 3" xfId="51885"/>
    <cellStyle name="Normal 6 3 12 3" xfId="21749"/>
    <cellStyle name="Normal 6 3 12 3 2" xfId="51887"/>
    <cellStyle name="Normal 6 3 12 4" xfId="51884"/>
    <cellStyle name="Normal 6 3 13" xfId="21750"/>
    <cellStyle name="Normal 6 3 13 2" xfId="21751"/>
    <cellStyle name="Normal 6 3 13 2 2" xfId="51889"/>
    <cellStyle name="Normal 6 3 13 3" xfId="51888"/>
    <cellStyle name="Normal 6 3 14" xfId="21752"/>
    <cellStyle name="Normal 6 3 14 2" xfId="51890"/>
    <cellStyle name="Normal 6 3 15" xfId="21753"/>
    <cellStyle name="Normal 6 3 15 2" xfId="51891"/>
    <cellStyle name="Normal 6 3 16" xfId="21737"/>
    <cellStyle name="Normal 6 3 16 2" xfId="51875"/>
    <cellStyle name="Normal 6 3 2" xfId="21754"/>
    <cellStyle name="Normal 6 3 2 10" xfId="21755"/>
    <cellStyle name="Normal 6 3 2 10 2" xfId="21756"/>
    <cellStyle name="Normal 6 3 2 10 2 2" xfId="21757"/>
    <cellStyle name="Normal 6 3 2 10 2 2 2" xfId="51895"/>
    <cellStyle name="Normal 6 3 2 10 2 3" xfId="51894"/>
    <cellStyle name="Normal 6 3 2 10 3" xfId="21758"/>
    <cellStyle name="Normal 6 3 2 10 3 2" xfId="51896"/>
    <cellStyle name="Normal 6 3 2 10 4" xfId="51893"/>
    <cellStyle name="Normal 6 3 2 11" xfId="21759"/>
    <cellStyle name="Normal 6 3 2 11 2" xfId="21760"/>
    <cellStyle name="Normal 6 3 2 11 2 2" xfId="21761"/>
    <cellStyle name="Normal 6 3 2 11 2 2 2" xfId="51899"/>
    <cellStyle name="Normal 6 3 2 11 2 3" xfId="51898"/>
    <cellStyle name="Normal 6 3 2 11 3" xfId="21762"/>
    <cellStyle name="Normal 6 3 2 11 3 2" xfId="51900"/>
    <cellStyle name="Normal 6 3 2 11 4" xfId="51897"/>
    <cellStyle name="Normal 6 3 2 12" xfId="21763"/>
    <cellStyle name="Normal 6 3 2 12 2" xfId="21764"/>
    <cellStyle name="Normal 6 3 2 12 2 2" xfId="51902"/>
    <cellStyle name="Normal 6 3 2 12 3" xfId="51901"/>
    <cellStyle name="Normal 6 3 2 13" xfId="21765"/>
    <cellStyle name="Normal 6 3 2 13 2" xfId="51903"/>
    <cellStyle name="Normal 6 3 2 14" xfId="21766"/>
    <cellStyle name="Normal 6 3 2 14 2" xfId="51904"/>
    <cellStyle name="Normal 6 3 2 15" xfId="51892"/>
    <cellStyle name="Normal 6 3 2 2" xfId="21767"/>
    <cellStyle name="Normal 6 3 2 2 10" xfId="21768"/>
    <cellStyle name="Normal 6 3 2 2 10 2" xfId="21769"/>
    <cellStyle name="Normal 6 3 2 2 10 2 2" xfId="21770"/>
    <cellStyle name="Normal 6 3 2 2 10 2 2 2" xfId="51908"/>
    <cellStyle name="Normal 6 3 2 2 10 2 3" xfId="51907"/>
    <cellStyle name="Normal 6 3 2 2 10 3" xfId="21771"/>
    <cellStyle name="Normal 6 3 2 2 10 3 2" xfId="51909"/>
    <cellStyle name="Normal 6 3 2 2 10 4" xfId="51906"/>
    <cellStyle name="Normal 6 3 2 2 11" xfId="21772"/>
    <cellStyle name="Normal 6 3 2 2 11 2" xfId="21773"/>
    <cellStyle name="Normal 6 3 2 2 11 2 2" xfId="51911"/>
    <cellStyle name="Normal 6 3 2 2 11 3" xfId="51910"/>
    <cellStyle name="Normal 6 3 2 2 12" xfId="21774"/>
    <cellStyle name="Normal 6 3 2 2 12 2" xfId="51912"/>
    <cellStyle name="Normal 6 3 2 2 13" xfId="21775"/>
    <cellStyle name="Normal 6 3 2 2 13 2" xfId="51913"/>
    <cellStyle name="Normal 6 3 2 2 14" xfId="51905"/>
    <cellStyle name="Normal 6 3 2 2 2" xfId="21776"/>
    <cellStyle name="Normal 6 3 2 2 2 10" xfId="21777"/>
    <cellStyle name="Normal 6 3 2 2 2 10 2" xfId="21778"/>
    <cellStyle name="Normal 6 3 2 2 2 10 2 2" xfId="51916"/>
    <cellStyle name="Normal 6 3 2 2 2 10 3" xfId="51915"/>
    <cellStyle name="Normal 6 3 2 2 2 11" xfId="21779"/>
    <cellStyle name="Normal 6 3 2 2 2 11 2" xfId="51917"/>
    <cellStyle name="Normal 6 3 2 2 2 12" xfId="51914"/>
    <cellStyle name="Normal 6 3 2 2 2 2" xfId="21780"/>
    <cellStyle name="Normal 6 3 2 2 2 2 2" xfId="21781"/>
    <cellStyle name="Normal 6 3 2 2 2 2 2 2" xfId="21782"/>
    <cellStyle name="Normal 6 3 2 2 2 2 2 2 2" xfId="21783"/>
    <cellStyle name="Normal 6 3 2 2 2 2 2 2 2 2" xfId="51921"/>
    <cellStyle name="Normal 6 3 2 2 2 2 2 2 3" xfId="51920"/>
    <cellStyle name="Normal 6 3 2 2 2 2 2 3" xfId="21784"/>
    <cellStyle name="Normal 6 3 2 2 2 2 2 3 2" xfId="51922"/>
    <cellStyle name="Normal 6 3 2 2 2 2 2 4" xfId="51919"/>
    <cellStyle name="Normal 6 3 2 2 2 2 3" xfId="21785"/>
    <cellStyle name="Normal 6 3 2 2 2 2 3 2" xfId="21786"/>
    <cellStyle name="Normal 6 3 2 2 2 2 3 2 2" xfId="21787"/>
    <cellStyle name="Normal 6 3 2 2 2 2 3 2 2 2" xfId="51925"/>
    <cellStyle name="Normal 6 3 2 2 2 2 3 2 3" xfId="51924"/>
    <cellStyle name="Normal 6 3 2 2 2 2 3 3" xfId="21788"/>
    <cellStyle name="Normal 6 3 2 2 2 2 3 3 2" xfId="51926"/>
    <cellStyle name="Normal 6 3 2 2 2 2 3 4" xfId="51923"/>
    <cellStyle name="Normal 6 3 2 2 2 2 4" xfId="21789"/>
    <cellStyle name="Normal 6 3 2 2 2 2 4 2" xfId="21790"/>
    <cellStyle name="Normal 6 3 2 2 2 2 4 2 2" xfId="21791"/>
    <cellStyle name="Normal 6 3 2 2 2 2 4 2 2 2" xfId="51929"/>
    <cellStyle name="Normal 6 3 2 2 2 2 4 2 3" xfId="51928"/>
    <cellStyle name="Normal 6 3 2 2 2 2 4 3" xfId="21792"/>
    <cellStyle name="Normal 6 3 2 2 2 2 4 3 2" xfId="51930"/>
    <cellStyle name="Normal 6 3 2 2 2 2 4 4" xfId="51927"/>
    <cellStyle name="Normal 6 3 2 2 2 2 5" xfId="21793"/>
    <cellStyle name="Normal 6 3 2 2 2 2 5 2" xfId="21794"/>
    <cellStyle name="Normal 6 3 2 2 2 2 5 2 2" xfId="51932"/>
    <cellStyle name="Normal 6 3 2 2 2 2 5 3" xfId="51931"/>
    <cellStyle name="Normal 6 3 2 2 2 2 6" xfId="21795"/>
    <cellStyle name="Normal 6 3 2 2 2 2 6 2" xfId="51933"/>
    <cellStyle name="Normal 6 3 2 2 2 2 7" xfId="51918"/>
    <cellStyle name="Normal 6 3 2 2 2 3" xfId="21796"/>
    <cellStyle name="Normal 6 3 2 2 2 3 2" xfId="21797"/>
    <cellStyle name="Normal 6 3 2 2 2 3 2 2" xfId="21798"/>
    <cellStyle name="Normal 6 3 2 2 2 3 2 2 2" xfId="21799"/>
    <cellStyle name="Normal 6 3 2 2 2 3 2 2 2 2" xfId="51937"/>
    <cellStyle name="Normal 6 3 2 2 2 3 2 2 3" xfId="51936"/>
    <cellStyle name="Normal 6 3 2 2 2 3 2 3" xfId="21800"/>
    <cellStyle name="Normal 6 3 2 2 2 3 2 3 2" xfId="51938"/>
    <cellStyle name="Normal 6 3 2 2 2 3 2 4" xfId="51935"/>
    <cellStyle name="Normal 6 3 2 2 2 3 3" xfId="21801"/>
    <cellStyle name="Normal 6 3 2 2 2 3 3 2" xfId="21802"/>
    <cellStyle name="Normal 6 3 2 2 2 3 3 2 2" xfId="21803"/>
    <cellStyle name="Normal 6 3 2 2 2 3 3 2 2 2" xfId="51941"/>
    <cellStyle name="Normal 6 3 2 2 2 3 3 2 3" xfId="51940"/>
    <cellStyle name="Normal 6 3 2 2 2 3 3 3" xfId="21804"/>
    <cellStyle name="Normal 6 3 2 2 2 3 3 3 2" xfId="51942"/>
    <cellStyle name="Normal 6 3 2 2 2 3 3 4" xfId="51939"/>
    <cellStyle name="Normal 6 3 2 2 2 3 4" xfId="21805"/>
    <cellStyle name="Normal 6 3 2 2 2 3 4 2" xfId="21806"/>
    <cellStyle name="Normal 6 3 2 2 2 3 4 2 2" xfId="21807"/>
    <cellStyle name="Normal 6 3 2 2 2 3 4 2 2 2" xfId="51945"/>
    <cellStyle name="Normal 6 3 2 2 2 3 4 2 3" xfId="51944"/>
    <cellStyle name="Normal 6 3 2 2 2 3 4 3" xfId="21808"/>
    <cellStyle name="Normal 6 3 2 2 2 3 4 3 2" xfId="51946"/>
    <cellStyle name="Normal 6 3 2 2 2 3 4 4" xfId="51943"/>
    <cellStyle name="Normal 6 3 2 2 2 3 5" xfId="21809"/>
    <cellStyle name="Normal 6 3 2 2 2 3 5 2" xfId="21810"/>
    <cellStyle name="Normal 6 3 2 2 2 3 5 2 2" xfId="51948"/>
    <cellStyle name="Normal 6 3 2 2 2 3 5 3" xfId="51947"/>
    <cellStyle name="Normal 6 3 2 2 2 3 6" xfId="21811"/>
    <cellStyle name="Normal 6 3 2 2 2 3 6 2" xfId="51949"/>
    <cellStyle name="Normal 6 3 2 2 2 3 7" xfId="51934"/>
    <cellStyle name="Normal 6 3 2 2 2 4" xfId="21812"/>
    <cellStyle name="Normal 6 3 2 2 2 4 2" xfId="21813"/>
    <cellStyle name="Normal 6 3 2 2 2 4 2 2" xfId="21814"/>
    <cellStyle name="Normal 6 3 2 2 2 4 2 2 2" xfId="21815"/>
    <cellStyle name="Normal 6 3 2 2 2 4 2 2 2 2" xfId="51953"/>
    <cellStyle name="Normal 6 3 2 2 2 4 2 2 3" xfId="51952"/>
    <cellStyle name="Normal 6 3 2 2 2 4 2 3" xfId="21816"/>
    <cellStyle name="Normal 6 3 2 2 2 4 2 3 2" xfId="51954"/>
    <cellStyle name="Normal 6 3 2 2 2 4 2 4" xfId="51951"/>
    <cellStyle name="Normal 6 3 2 2 2 4 3" xfId="21817"/>
    <cellStyle name="Normal 6 3 2 2 2 4 3 2" xfId="21818"/>
    <cellStyle name="Normal 6 3 2 2 2 4 3 2 2" xfId="21819"/>
    <cellStyle name="Normal 6 3 2 2 2 4 3 2 2 2" xfId="51957"/>
    <cellStyle name="Normal 6 3 2 2 2 4 3 2 3" xfId="51956"/>
    <cellStyle name="Normal 6 3 2 2 2 4 3 3" xfId="21820"/>
    <cellStyle name="Normal 6 3 2 2 2 4 3 3 2" xfId="51958"/>
    <cellStyle name="Normal 6 3 2 2 2 4 3 4" xfId="51955"/>
    <cellStyle name="Normal 6 3 2 2 2 4 4" xfId="21821"/>
    <cellStyle name="Normal 6 3 2 2 2 4 4 2" xfId="21822"/>
    <cellStyle name="Normal 6 3 2 2 2 4 4 2 2" xfId="51960"/>
    <cellStyle name="Normal 6 3 2 2 2 4 4 3" xfId="51959"/>
    <cellStyle name="Normal 6 3 2 2 2 4 5" xfId="21823"/>
    <cellStyle name="Normal 6 3 2 2 2 4 5 2" xfId="51961"/>
    <cellStyle name="Normal 6 3 2 2 2 4 6" xfId="51950"/>
    <cellStyle name="Normal 6 3 2 2 2 5" xfId="21824"/>
    <cellStyle name="Normal 6 3 2 2 2 5 2" xfId="21825"/>
    <cellStyle name="Normal 6 3 2 2 2 5 2 2" xfId="21826"/>
    <cellStyle name="Normal 6 3 2 2 2 5 2 2 2" xfId="51964"/>
    <cellStyle name="Normal 6 3 2 2 2 5 2 3" xfId="51963"/>
    <cellStyle name="Normal 6 3 2 2 2 5 3" xfId="21827"/>
    <cellStyle name="Normal 6 3 2 2 2 5 3 2" xfId="51965"/>
    <cellStyle name="Normal 6 3 2 2 2 5 4" xfId="51962"/>
    <cellStyle name="Normal 6 3 2 2 2 6" xfId="21828"/>
    <cellStyle name="Normal 6 3 2 2 2 6 2" xfId="21829"/>
    <cellStyle name="Normal 6 3 2 2 2 6 2 2" xfId="21830"/>
    <cellStyle name="Normal 6 3 2 2 2 6 2 2 2" xfId="51968"/>
    <cellStyle name="Normal 6 3 2 2 2 6 2 3" xfId="51967"/>
    <cellStyle name="Normal 6 3 2 2 2 6 3" xfId="21831"/>
    <cellStyle name="Normal 6 3 2 2 2 6 3 2" xfId="51969"/>
    <cellStyle name="Normal 6 3 2 2 2 6 4" xfId="51966"/>
    <cellStyle name="Normal 6 3 2 2 2 7" xfId="21832"/>
    <cellStyle name="Normal 6 3 2 2 2 7 2" xfId="21833"/>
    <cellStyle name="Normal 6 3 2 2 2 7 2 2" xfId="21834"/>
    <cellStyle name="Normal 6 3 2 2 2 7 2 2 2" xfId="51972"/>
    <cellStyle name="Normal 6 3 2 2 2 7 2 3" xfId="51971"/>
    <cellStyle name="Normal 6 3 2 2 2 7 3" xfId="21835"/>
    <cellStyle name="Normal 6 3 2 2 2 7 3 2" xfId="51973"/>
    <cellStyle name="Normal 6 3 2 2 2 7 4" xfId="51970"/>
    <cellStyle name="Normal 6 3 2 2 2 8" xfId="21836"/>
    <cellStyle name="Normal 6 3 2 2 2 8 2" xfId="21837"/>
    <cellStyle name="Normal 6 3 2 2 2 8 2 2" xfId="21838"/>
    <cellStyle name="Normal 6 3 2 2 2 8 2 2 2" xfId="51976"/>
    <cellStyle name="Normal 6 3 2 2 2 8 2 3" xfId="51975"/>
    <cellStyle name="Normal 6 3 2 2 2 8 3" xfId="21839"/>
    <cellStyle name="Normal 6 3 2 2 2 8 3 2" xfId="51977"/>
    <cellStyle name="Normal 6 3 2 2 2 8 4" xfId="51974"/>
    <cellStyle name="Normal 6 3 2 2 2 9" xfId="21840"/>
    <cellStyle name="Normal 6 3 2 2 2 9 2" xfId="21841"/>
    <cellStyle name="Normal 6 3 2 2 2 9 2 2" xfId="21842"/>
    <cellStyle name="Normal 6 3 2 2 2 9 2 2 2" xfId="51980"/>
    <cellStyle name="Normal 6 3 2 2 2 9 2 3" xfId="51979"/>
    <cellStyle name="Normal 6 3 2 2 2 9 3" xfId="21843"/>
    <cellStyle name="Normal 6 3 2 2 2 9 3 2" xfId="51981"/>
    <cellStyle name="Normal 6 3 2 2 2 9 4" xfId="51978"/>
    <cellStyle name="Normal 6 3 2 2 3" xfId="21844"/>
    <cellStyle name="Normal 6 3 2 2 3 2" xfId="21845"/>
    <cellStyle name="Normal 6 3 2 2 3 2 2" xfId="21846"/>
    <cellStyle name="Normal 6 3 2 2 3 2 2 2" xfId="21847"/>
    <cellStyle name="Normal 6 3 2 2 3 2 2 2 2" xfId="51985"/>
    <cellStyle name="Normal 6 3 2 2 3 2 2 3" xfId="51984"/>
    <cellStyle name="Normal 6 3 2 2 3 2 3" xfId="21848"/>
    <cellStyle name="Normal 6 3 2 2 3 2 3 2" xfId="51986"/>
    <cellStyle name="Normal 6 3 2 2 3 2 4" xfId="51983"/>
    <cellStyle name="Normal 6 3 2 2 3 3" xfId="21849"/>
    <cellStyle name="Normal 6 3 2 2 3 3 2" xfId="21850"/>
    <cellStyle name="Normal 6 3 2 2 3 3 2 2" xfId="21851"/>
    <cellStyle name="Normal 6 3 2 2 3 3 2 2 2" xfId="51989"/>
    <cellStyle name="Normal 6 3 2 2 3 3 2 3" xfId="51988"/>
    <cellStyle name="Normal 6 3 2 2 3 3 3" xfId="21852"/>
    <cellStyle name="Normal 6 3 2 2 3 3 3 2" xfId="51990"/>
    <cellStyle name="Normal 6 3 2 2 3 3 4" xfId="51987"/>
    <cellStyle name="Normal 6 3 2 2 3 4" xfId="21853"/>
    <cellStyle name="Normal 6 3 2 2 3 4 2" xfId="21854"/>
    <cellStyle name="Normal 6 3 2 2 3 4 2 2" xfId="21855"/>
    <cellStyle name="Normal 6 3 2 2 3 4 2 2 2" xfId="51993"/>
    <cellStyle name="Normal 6 3 2 2 3 4 2 3" xfId="51992"/>
    <cellStyle name="Normal 6 3 2 2 3 4 3" xfId="21856"/>
    <cellStyle name="Normal 6 3 2 2 3 4 3 2" xfId="51994"/>
    <cellStyle name="Normal 6 3 2 2 3 4 4" xfId="51991"/>
    <cellStyle name="Normal 6 3 2 2 3 5" xfId="21857"/>
    <cellStyle name="Normal 6 3 2 2 3 5 2" xfId="21858"/>
    <cellStyle name="Normal 6 3 2 2 3 5 2 2" xfId="51996"/>
    <cellStyle name="Normal 6 3 2 2 3 5 3" xfId="51995"/>
    <cellStyle name="Normal 6 3 2 2 3 6" xfId="21859"/>
    <cellStyle name="Normal 6 3 2 2 3 6 2" xfId="51997"/>
    <cellStyle name="Normal 6 3 2 2 3 7" xfId="51982"/>
    <cellStyle name="Normal 6 3 2 2 4" xfId="21860"/>
    <cellStyle name="Normal 6 3 2 2 4 2" xfId="21861"/>
    <cellStyle name="Normal 6 3 2 2 4 2 2" xfId="21862"/>
    <cellStyle name="Normal 6 3 2 2 4 2 2 2" xfId="21863"/>
    <cellStyle name="Normal 6 3 2 2 4 2 2 2 2" xfId="52001"/>
    <cellStyle name="Normal 6 3 2 2 4 2 2 3" xfId="52000"/>
    <cellStyle name="Normal 6 3 2 2 4 2 3" xfId="21864"/>
    <cellStyle name="Normal 6 3 2 2 4 2 3 2" xfId="52002"/>
    <cellStyle name="Normal 6 3 2 2 4 2 4" xfId="51999"/>
    <cellStyle name="Normal 6 3 2 2 4 3" xfId="21865"/>
    <cellStyle name="Normal 6 3 2 2 4 3 2" xfId="21866"/>
    <cellStyle name="Normal 6 3 2 2 4 3 2 2" xfId="21867"/>
    <cellStyle name="Normal 6 3 2 2 4 3 2 2 2" xfId="52005"/>
    <cellStyle name="Normal 6 3 2 2 4 3 2 3" xfId="52004"/>
    <cellStyle name="Normal 6 3 2 2 4 3 3" xfId="21868"/>
    <cellStyle name="Normal 6 3 2 2 4 3 3 2" xfId="52006"/>
    <cellStyle name="Normal 6 3 2 2 4 3 4" xfId="52003"/>
    <cellStyle name="Normal 6 3 2 2 4 4" xfId="21869"/>
    <cellStyle name="Normal 6 3 2 2 4 4 2" xfId="21870"/>
    <cellStyle name="Normal 6 3 2 2 4 4 2 2" xfId="21871"/>
    <cellStyle name="Normal 6 3 2 2 4 4 2 2 2" xfId="52009"/>
    <cellStyle name="Normal 6 3 2 2 4 4 2 3" xfId="52008"/>
    <cellStyle name="Normal 6 3 2 2 4 4 3" xfId="21872"/>
    <cellStyle name="Normal 6 3 2 2 4 4 3 2" xfId="52010"/>
    <cellStyle name="Normal 6 3 2 2 4 4 4" xfId="52007"/>
    <cellStyle name="Normal 6 3 2 2 4 5" xfId="21873"/>
    <cellStyle name="Normal 6 3 2 2 4 5 2" xfId="21874"/>
    <cellStyle name="Normal 6 3 2 2 4 5 2 2" xfId="52012"/>
    <cellStyle name="Normal 6 3 2 2 4 5 3" xfId="52011"/>
    <cellStyle name="Normal 6 3 2 2 4 6" xfId="21875"/>
    <cellStyle name="Normal 6 3 2 2 4 6 2" xfId="52013"/>
    <cellStyle name="Normal 6 3 2 2 4 7" xfId="51998"/>
    <cellStyle name="Normal 6 3 2 2 5" xfId="21876"/>
    <cellStyle name="Normal 6 3 2 2 5 2" xfId="21877"/>
    <cellStyle name="Normal 6 3 2 2 5 2 2" xfId="21878"/>
    <cellStyle name="Normal 6 3 2 2 5 2 2 2" xfId="21879"/>
    <cellStyle name="Normal 6 3 2 2 5 2 2 2 2" xfId="52017"/>
    <cellStyle name="Normal 6 3 2 2 5 2 2 3" xfId="52016"/>
    <cellStyle name="Normal 6 3 2 2 5 2 3" xfId="21880"/>
    <cellStyle name="Normal 6 3 2 2 5 2 3 2" xfId="52018"/>
    <cellStyle name="Normal 6 3 2 2 5 2 4" xfId="52015"/>
    <cellStyle name="Normal 6 3 2 2 5 3" xfId="21881"/>
    <cellStyle name="Normal 6 3 2 2 5 3 2" xfId="21882"/>
    <cellStyle name="Normal 6 3 2 2 5 3 2 2" xfId="21883"/>
    <cellStyle name="Normal 6 3 2 2 5 3 2 2 2" xfId="52021"/>
    <cellStyle name="Normal 6 3 2 2 5 3 2 3" xfId="52020"/>
    <cellStyle name="Normal 6 3 2 2 5 3 3" xfId="21884"/>
    <cellStyle name="Normal 6 3 2 2 5 3 3 2" xfId="52022"/>
    <cellStyle name="Normal 6 3 2 2 5 3 4" xfId="52019"/>
    <cellStyle name="Normal 6 3 2 2 5 4" xfId="21885"/>
    <cellStyle name="Normal 6 3 2 2 5 4 2" xfId="21886"/>
    <cellStyle name="Normal 6 3 2 2 5 4 2 2" xfId="52024"/>
    <cellStyle name="Normal 6 3 2 2 5 4 3" xfId="52023"/>
    <cellStyle name="Normal 6 3 2 2 5 5" xfId="21887"/>
    <cellStyle name="Normal 6 3 2 2 5 5 2" xfId="52025"/>
    <cellStyle name="Normal 6 3 2 2 5 6" xfId="52014"/>
    <cellStyle name="Normal 6 3 2 2 6" xfId="21888"/>
    <cellStyle name="Normal 6 3 2 2 6 2" xfId="21889"/>
    <cellStyle name="Normal 6 3 2 2 6 2 2" xfId="21890"/>
    <cellStyle name="Normal 6 3 2 2 6 2 2 2" xfId="52028"/>
    <cellStyle name="Normal 6 3 2 2 6 2 3" xfId="52027"/>
    <cellStyle name="Normal 6 3 2 2 6 3" xfId="21891"/>
    <cellStyle name="Normal 6 3 2 2 6 3 2" xfId="52029"/>
    <cellStyle name="Normal 6 3 2 2 6 4" xfId="52026"/>
    <cellStyle name="Normal 6 3 2 2 7" xfId="21892"/>
    <cellStyle name="Normal 6 3 2 2 7 2" xfId="21893"/>
    <cellStyle name="Normal 6 3 2 2 7 2 2" xfId="21894"/>
    <cellStyle name="Normal 6 3 2 2 7 2 2 2" xfId="52032"/>
    <cellStyle name="Normal 6 3 2 2 7 2 3" xfId="52031"/>
    <cellStyle name="Normal 6 3 2 2 7 3" xfId="21895"/>
    <cellStyle name="Normal 6 3 2 2 7 3 2" xfId="52033"/>
    <cellStyle name="Normal 6 3 2 2 7 4" xfId="52030"/>
    <cellStyle name="Normal 6 3 2 2 8" xfId="21896"/>
    <cellStyle name="Normal 6 3 2 2 8 2" xfId="21897"/>
    <cellStyle name="Normal 6 3 2 2 8 2 2" xfId="21898"/>
    <cellStyle name="Normal 6 3 2 2 8 2 2 2" xfId="52036"/>
    <cellStyle name="Normal 6 3 2 2 8 2 3" xfId="52035"/>
    <cellStyle name="Normal 6 3 2 2 8 3" xfId="21899"/>
    <cellStyle name="Normal 6 3 2 2 8 3 2" xfId="52037"/>
    <cellStyle name="Normal 6 3 2 2 8 4" xfId="52034"/>
    <cellStyle name="Normal 6 3 2 2 9" xfId="21900"/>
    <cellStyle name="Normal 6 3 2 2 9 2" xfId="21901"/>
    <cellStyle name="Normal 6 3 2 2 9 2 2" xfId="21902"/>
    <cellStyle name="Normal 6 3 2 2 9 2 2 2" xfId="52040"/>
    <cellStyle name="Normal 6 3 2 2 9 2 3" xfId="52039"/>
    <cellStyle name="Normal 6 3 2 2 9 3" xfId="21903"/>
    <cellStyle name="Normal 6 3 2 2 9 3 2" xfId="52041"/>
    <cellStyle name="Normal 6 3 2 2 9 4" xfId="52038"/>
    <cellStyle name="Normal 6 3 2 3" xfId="21904"/>
    <cellStyle name="Normal 6 3 2 3 10" xfId="21905"/>
    <cellStyle name="Normal 6 3 2 3 10 2" xfId="21906"/>
    <cellStyle name="Normal 6 3 2 3 10 2 2" xfId="52044"/>
    <cellStyle name="Normal 6 3 2 3 10 3" xfId="52043"/>
    <cellStyle name="Normal 6 3 2 3 11" xfId="21907"/>
    <cellStyle name="Normal 6 3 2 3 11 2" xfId="52045"/>
    <cellStyle name="Normal 6 3 2 3 12" xfId="52042"/>
    <cellStyle name="Normal 6 3 2 3 2" xfId="21908"/>
    <cellStyle name="Normal 6 3 2 3 2 2" xfId="21909"/>
    <cellStyle name="Normal 6 3 2 3 2 2 2" xfId="21910"/>
    <cellStyle name="Normal 6 3 2 3 2 2 2 2" xfId="21911"/>
    <cellStyle name="Normal 6 3 2 3 2 2 2 2 2" xfId="52049"/>
    <cellStyle name="Normal 6 3 2 3 2 2 2 3" xfId="52048"/>
    <cellStyle name="Normal 6 3 2 3 2 2 3" xfId="21912"/>
    <cellStyle name="Normal 6 3 2 3 2 2 3 2" xfId="52050"/>
    <cellStyle name="Normal 6 3 2 3 2 2 4" xfId="52047"/>
    <cellStyle name="Normal 6 3 2 3 2 3" xfId="21913"/>
    <cellStyle name="Normal 6 3 2 3 2 3 2" xfId="21914"/>
    <cellStyle name="Normal 6 3 2 3 2 3 2 2" xfId="21915"/>
    <cellStyle name="Normal 6 3 2 3 2 3 2 2 2" xfId="52053"/>
    <cellStyle name="Normal 6 3 2 3 2 3 2 3" xfId="52052"/>
    <cellStyle name="Normal 6 3 2 3 2 3 3" xfId="21916"/>
    <cellStyle name="Normal 6 3 2 3 2 3 3 2" xfId="52054"/>
    <cellStyle name="Normal 6 3 2 3 2 3 4" xfId="52051"/>
    <cellStyle name="Normal 6 3 2 3 2 4" xfId="21917"/>
    <cellStyle name="Normal 6 3 2 3 2 4 2" xfId="21918"/>
    <cellStyle name="Normal 6 3 2 3 2 4 2 2" xfId="21919"/>
    <cellStyle name="Normal 6 3 2 3 2 4 2 2 2" xfId="52057"/>
    <cellStyle name="Normal 6 3 2 3 2 4 2 3" xfId="52056"/>
    <cellStyle name="Normal 6 3 2 3 2 4 3" xfId="21920"/>
    <cellStyle name="Normal 6 3 2 3 2 4 3 2" xfId="52058"/>
    <cellStyle name="Normal 6 3 2 3 2 4 4" xfId="52055"/>
    <cellStyle name="Normal 6 3 2 3 2 5" xfId="21921"/>
    <cellStyle name="Normal 6 3 2 3 2 5 2" xfId="21922"/>
    <cellStyle name="Normal 6 3 2 3 2 5 2 2" xfId="52060"/>
    <cellStyle name="Normal 6 3 2 3 2 5 3" xfId="52059"/>
    <cellStyle name="Normal 6 3 2 3 2 6" xfId="21923"/>
    <cellStyle name="Normal 6 3 2 3 2 6 2" xfId="52061"/>
    <cellStyle name="Normal 6 3 2 3 2 7" xfId="52046"/>
    <cellStyle name="Normal 6 3 2 3 3" xfId="21924"/>
    <cellStyle name="Normal 6 3 2 3 3 2" xfId="21925"/>
    <cellStyle name="Normal 6 3 2 3 3 2 2" xfId="21926"/>
    <cellStyle name="Normal 6 3 2 3 3 2 2 2" xfId="21927"/>
    <cellStyle name="Normal 6 3 2 3 3 2 2 2 2" xfId="52065"/>
    <cellStyle name="Normal 6 3 2 3 3 2 2 3" xfId="52064"/>
    <cellStyle name="Normal 6 3 2 3 3 2 3" xfId="21928"/>
    <cellStyle name="Normal 6 3 2 3 3 2 3 2" xfId="52066"/>
    <cellStyle name="Normal 6 3 2 3 3 2 4" xfId="52063"/>
    <cellStyle name="Normal 6 3 2 3 3 3" xfId="21929"/>
    <cellStyle name="Normal 6 3 2 3 3 3 2" xfId="21930"/>
    <cellStyle name="Normal 6 3 2 3 3 3 2 2" xfId="21931"/>
    <cellStyle name="Normal 6 3 2 3 3 3 2 2 2" xfId="52069"/>
    <cellStyle name="Normal 6 3 2 3 3 3 2 3" xfId="52068"/>
    <cellStyle name="Normal 6 3 2 3 3 3 3" xfId="21932"/>
    <cellStyle name="Normal 6 3 2 3 3 3 3 2" xfId="52070"/>
    <cellStyle name="Normal 6 3 2 3 3 3 4" xfId="52067"/>
    <cellStyle name="Normal 6 3 2 3 3 4" xfId="21933"/>
    <cellStyle name="Normal 6 3 2 3 3 4 2" xfId="21934"/>
    <cellStyle name="Normal 6 3 2 3 3 4 2 2" xfId="21935"/>
    <cellStyle name="Normal 6 3 2 3 3 4 2 2 2" xfId="52073"/>
    <cellStyle name="Normal 6 3 2 3 3 4 2 3" xfId="52072"/>
    <cellStyle name="Normal 6 3 2 3 3 4 3" xfId="21936"/>
    <cellStyle name="Normal 6 3 2 3 3 4 3 2" xfId="52074"/>
    <cellStyle name="Normal 6 3 2 3 3 4 4" xfId="52071"/>
    <cellStyle name="Normal 6 3 2 3 3 5" xfId="21937"/>
    <cellStyle name="Normal 6 3 2 3 3 5 2" xfId="21938"/>
    <cellStyle name="Normal 6 3 2 3 3 5 2 2" xfId="52076"/>
    <cellStyle name="Normal 6 3 2 3 3 5 3" xfId="52075"/>
    <cellStyle name="Normal 6 3 2 3 3 6" xfId="21939"/>
    <cellStyle name="Normal 6 3 2 3 3 6 2" xfId="52077"/>
    <cellStyle name="Normal 6 3 2 3 3 7" xfId="52062"/>
    <cellStyle name="Normal 6 3 2 3 4" xfId="21940"/>
    <cellStyle name="Normal 6 3 2 3 4 2" xfId="21941"/>
    <cellStyle name="Normal 6 3 2 3 4 2 2" xfId="21942"/>
    <cellStyle name="Normal 6 3 2 3 4 2 2 2" xfId="21943"/>
    <cellStyle name="Normal 6 3 2 3 4 2 2 2 2" xfId="52081"/>
    <cellStyle name="Normal 6 3 2 3 4 2 2 3" xfId="52080"/>
    <cellStyle name="Normal 6 3 2 3 4 2 3" xfId="21944"/>
    <cellStyle name="Normal 6 3 2 3 4 2 3 2" xfId="52082"/>
    <cellStyle name="Normal 6 3 2 3 4 2 4" xfId="52079"/>
    <cellStyle name="Normal 6 3 2 3 4 3" xfId="21945"/>
    <cellStyle name="Normal 6 3 2 3 4 3 2" xfId="21946"/>
    <cellStyle name="Normal 6 3 2 3 4 3 2 2" xfId="21947"/>
    <cellStyle name="Normal 6 3 2 3 4 3 2 2 2" xfId="52085"/>
    <cellStyle name="Normal 6 3 2 3 4 3 2 3" xfId="52084"/>
    <cellStyle name="Normal 6 3 2 3 4 3 3" xfId="21948"/>
    <cellStyle name="Normal 6 3 2 3 4 3 3 2" xfId="52086"/>
    <cellStyle name="Normal 6 3 2 3 4 3 4" xfId="52083"/>
    <cellStyle name="Normal 6 3 2 3 4 4" xfId="21949"/>
    <cellStyle name="Normal 6 3 2 3 4 4 2" xfId="21950"/>
    <cellStyle name="Normal 6 3 2 3 4 4 2 2" xfId="52088"/>
    <cellStyle name="Normal 6 3 2 3 4 4 3" xfId="52087"/>
    <cellStyle name="Normal 6 3 2 3 4 5" xfId="21951"/>
    <cellStyle name="Normal 6 3 2 3 4 5 2" xfId="52089"/>
    <cellStyle name="Normal 6 3 2 3 4 6" xfId="52078"/>
    <cellStyle name="Normal 6 3 2 3 5" xfId="21952"/>
    <cellStyle name="Normal 6 3 2 3 5 2" xfId="21953"/>
    <cellStyle name="Normal 6 3 2 3 5 2 2" xfId="21954"/>
    <cellStyle name="Normal 6 3 2 3 5 2 2 2" xfId="52092"/>
    <cellStyle name="Normal 6 3 2 3 5 2 3" xfId="52091"/>
    <cellStyle name="Normal 6 3 2 3 5 3" xfId="21955"/>
    <cellStyle name="Normal 6 3 2 3 5 3 2" xfId="52093"/>
    <cellStyle name="Normal 6 3 2 3 5 4" xfId="52090"/>
    <cellStyle name="Normal 6 3 2 3 6" xfId="21956"/>
    <cellStyle name="Normal 6 3 2 3 6 2" xfId="21957"/>
    <cellStyle name="Normal 6 3 2 3 6 2 2" xfId="21958"/>
    <cellStyle name="Normal 6 3 2 3 6 2 2 2" xfId="52096"/>
    <cellStyle name="Normal 6 3 2 3 6 2 3" xfId="52095"/>
    <cellStyle name="Normal 6 3 2 3 6 3" xfId="21959"/>
    <cellStyle name="Normal 6 3 2 3 6 3 2" xfId="52097"/>
    <cellStyle name="Normal 6 3 2 3 6 4" xfId="52094"/>
    <cellStyle name="Normal 6 3 2 3 7" xfId="21960"/>
    <cellStyle name="Normal 6 3 2 3 7 2" xfId="21961"/>
    <cellStyle name="Normal 6 3 2 3 7 2 2" xfId="21962"/>
    <cellStyle name="Normal 6 3 2 3 7 2 2 2" xfId="52100"/>
    <cellStyle name="Normal 6 3 2 3 7 2 3" xfId="52099"/>
    <cellStyle name="Normal 6 3 2 3 7 3" xfId="21963"/>
    <cellStyle name="Normal 6 3 2 3 7 3 2" xfId="52101"/>
    <cellStyle name="Normal 6 3 2 3 7 4" xfId="52098"/>
    <cellStyle name="Normal 6 3 2 3 8" xfId="21964"/>
    <cellStyle name="Normal 6 3 2 3 8 2" xfId="21965"/>
    <cellStyle name="Normal 6 3 2 3 8 2 2" xfId="21966"/>
    <cellStyle name="Normal 6 3 2 3 8 2 2 2" xfId="52104"/>
    <cellStyle name="Normal 6 3 2 3 8 2 3" xfId="52103"/>
    <cellStyle name="Normal 6 3 2 3 8 3" xfId="21967"/>
    <cellStyle name="Normal 6 3 2 3 8 3 2" xfId="52105"/>
    <cellStyle name="Normal 6 3 2 3 8 4" xfId="52102"/>
    <cellStyle name="Normal 6 3 2 3 9" xfId="21968"/>
    <cellStyle name="Normal 6 3 2 3 9 2" xfId="21969"/>
    <cellStyle name="Normal 6 3 2 3 9 2 2" xfId="21970"/>
    <cellStyle name="Normal 6 3 2 3 9 2 2 2" xfId="52108"/>
    <cellStyle name="Normal 6 3 2 3 9 2 3" xfId="52107"/>
    <cellStyle name="Normal 6 3 2 3 9 3" xfId="21971"/>
    <cellStyle name="Normal 6 3 2 3 9 3 2" xfId="52109"/>
    <cellStyle name="Normal 6 3 2 3 9 4" xfId="52106"/>
    <cellStyle name="Normal 6 3 2 4" xfId="21972"/>
    <cellStyle name="Normal 6 3 2 4 2" xfId="21973"/>
    <cellStyle name="Normal 6 3 2 4 2 2" xfId="21974"/>
    <cellStyle name="Normal 6 3 2 4 2 2 2" xfId="21975"/>
    <cellStyle name="Normal 6 3 2 4 2 2 2 2" xfId="52113"/>
    <cellStyle name="Normal 6 3 2 4 2 2 3" xfId="52112"/>
    <cellStyle name="Normal 6 3 2 4 2 3" xfId="21976"/>
    <cellStyle name="Normal 6 3 2 4 2 3 2" xfId="52114"/>
    <cellStyle name="Normal 6 3 2 4 2 4" xfId="52111"/>
    <cellStyle name="Normal 6 3 2 4 3" xfId="21977"/>
    <cellStyle name="Normal 6 3 2 4 3 2" xfId="21978"/>
    <cellStyle name="Normal 6 3 2 4 3 2 2" xfId="21979"/>
    <cellStyle name="Normal 6 3 2 4 3 2 2 2" xfId="52117"/>
    <cellStyle name="Normal 6 3 2 4 3 2 3" xfId="52116"/>
    <cellStyle name="Normal 6 3 2 4 3 3" xfId="21980"/>
    <cellStyle name="Normal 6 3 2 4 3 3 2" xfId="52118"/>
    <cellStyle name="Normal 6 3 2 4 3 4" xfId="52115"/>
    <cellStyle name="Normal 6 3 2 4 4" xfId="21981"/>
    <cellStyle name="Normal 6 3 2 4 4 2" xfId="21982"/>
    <cellStyle name="Normal 6 3 2 4 4 2 2" xfId="21983"/>
    <cellStyle name="Normal 6 3 2 4 4 2 2 2" xfId="52121"/>
    <cellStyle name="Normal 6 3 2 4 4 2 3" xfId="52120"/>
    <cellStyle name="Normal 6 3 2 4 4 3" xfId="21984"/>
    <cellStyle name="Normal 6 3 2 4 4 3 2" xfId="52122"/>
    <cellStyle name="Normal 6 3 2 4 4 4" xfId="52119"/>
    <cellStyle name="Normal 6 3 2 4 5" xfId="21985"/>
    <cellStyle name="Normal 6 3 2 4 5 2" xfId="21986"/>
    <cellStyle name="Normal 6 3 2 4 5 2 2" xfId="52124"/>
    <cellStyle name="Normal 6 3 2 4 5 3" xfId="52123"/>
    <cellStyle name="Normal 6 3 2 4 6" xfId="21987"/>
    <cellStyle name="Normal 6 3 2 4 6 2" xfId="52125"/>
    <cellStyle name="Normal 6 3 2 4 7" xfId="52110"/>
    <cellStyle name="Normal 6 3 2 5" xfId="21988"/>
    <cellStyle name="Normal 6 3 2 5 2" xfId="21989"/>
    <cellStyle name="Normal 6 3 2 5 2 2" xfId="21990"/>
    <cellStyle name="Normal 6 3 2 5 2 2 2" xfId="21991"/>
    <cellStyle name="Normal 6 3 2 5 2 2 2 2" xfId="52129"/>
    <cellStyle name="Normal 6 3 2 5 2 2 3" xfId="52128"/>
    <cellStyle name="Normal 6 3 2 5 2 3" xfId="21992"/>
    <cellStyle name="Normal 6 3 2 5 2 3 2" xfId="52130"/>
    <cellStyle name="Normal 6 3 2 5 2 4" xfId="52127"/>
    <cellStyle name="Normal 6 3 2 5 3" xfId="21993"/>
    <cellStyle name="Normal 6 3 2 5 3 2" xfId="21994"/>
    <cellStyle name="Normal 6 3 2 5 3 2 2" xfId="21995"/>
    <cellStyle name="Normal 6 3 2 5 3 2 2 2" xfId="52133"/>
    <cellStyle name="Normal 6 3 2 5 3 2 3" xfId="52132"/>
    <cellStyle name="Normal 6 3 2 5 3 3" xfId="21996"/>
    <cellStyle name="Normal 6 3 2 5 3 3 2" xfId="52134"/>
    <cellStyle name="Normal 6 3 2 5 3 4" xfId="52131"/>
    <cellStyle name="Normal 6 3 2 5 4" xfId="21997"/>
    <cellStyle name="Normal 6 3 2 5 4 2" xfId="21998"/>
    <cellStyle name="Normal 6 3 2 5 4 2 2" xfId="21999"/>
    <cellStyle name="Normal 6 3 2 5 4 2 2 2" xfId="52137"/>
    <cellStyle name="Normal 6 3 2 5 4 2 3" xfId="52136"/>
    <cellStyle name="Normal 6 3 2 5 4 3" xfId="22000"/>
    <cellStyle name="Normal 6 3 2 5 4 3 2" xfId="52138"/>
    <cellStyle name="Normal 6 3 2 5 4 4" xfId="52135"/>
    <cellStyle name="Normal 6 3 2 5 5" xfId="22001"/>
    <cellStyle name="Normal 6 3 2 5 5 2" xfId="22002"/>
    <cellStyle name="Normal 6 3 2 5 5 2 2" xfId="52140"/>
    <cellStyle name="Normal 6 3 2 5 5 3" xfId="52139"/>
    <cellStyle name="Normal 6 3 2 5 6" xfId="22003"/>
    <cellStyle name="Normal 6 3 2 5 6 2" xfId="52141"/>
    <cellStyle name="Normal 6 3 2 5 7" xfId="52126"/>
    <cellStyle name="Normal 6 3 2 6" xfId="22004"/>
    <cellStyle name="Normal 6 3 2 6 2" xfId="22005"/>
    <cellStyle name="Normal 6 3 2 6 2 2" xfId="22006"/>
    <cellStyle name="Normal 6 3 2 6 2 2 2" xfId="22007"/>
    <cellStyle name="Normal 6 3 2 6 2 2 2 2" xfId="52145"/>
    <cellStyle name="Normal 6 3 2 6 2 2 3" xfId="52144"/>
    <cellStyle name="Normal 6 3 2 6 2 3" xfId="22008"/>
    <cellStyle name="Normal 6 3 2 6 2 3 2" xfId="52146"/>
    <cellStyle name="Normal 6 3 2 6 2 4" xfId="52143"/>
    <cellStyle name="Normal 6 3 2 6 3" xfId="22009"/>
    <cellStyle name="Normal 6 3 2 6 3 2" xfId="22010"/>
    <cellStyle name="Normal 6 3 2 6 3 2 2" xfId="22011"/>
    <cellStyle name="Normal 6 3 2 6 3 2 2 2" xfId="52149"/>
    <cellStyle name="Normal 6 3 2 6 3 2 3" xfId="52148"/>
    <cellStyle name="Normal 6 3 2 6 3 3" xfId="22012"/>
    <cellStyle name="Normal 6 3 2 6 3 3 2" xfId="52150"/>
    <cellStyle name="Normal 6 3 2 6 3 4" xfId="52147"/>
    <cellStyle name="Normal 6 3 2 6 4" xfId="22013"/>
    <cellStyle name="Normal 6 3 2 6 4 2" xfId="22014"/>
    <cellStyle name="Normal 6 3 2 6 4 2 2" xfId="52152"/>
    <cellStyle name="Normal 6 3 2 6 4 3" xfId="52151"/>
    <cellStyle name="Normal 6 3 2 6 5" xfId="22015"/>
    <cellStyle name="Normal 6 3 2 6 5 2" xfId="52153"/>
    <cellStyle name="Normal 6 3 2 6 6" xfId="52142"/>
    <cellStyle name="Normal 6 3 2 7" xfId="22016"/>
    <cellStyle name="Normal 6 3 2 7 2" xfId="22017"/>
    <cellStyle name="Normal 6 3 2 7 2 2" xfId="22018"/>
    <cellStyle name="Normal 6 3 2 7 2 2 2" xfId="52156"/>
    <cellStyle name="Normal 6 3 2 7 2 3" xfId="52155"/>
    <cellStyle name="Normal 6 3 2 7 3" xfId="22019"/>
    <cellStyle name="Normal 6 3 2 7 3 2" xfId="52157"/>
    <cellStyle name="Normal 6 3 2 7 4" xfId="52154"/>
    <cellStyle name="Normal 6 3 2 8" xfId="22020"/>
    <cellStyle name="Normal 6 3 2 8 2" xfId="22021"/>
    <cellStyle name="Normal 6 3 2 8 2 2" xfId="22022"/>
    <cellStyle name="Normal 6 3 2 8 2 2 2" xfId="52160"/>
    <cellStyle name="Normal 6 3 2 8 2 3" xfId="52159"/>
    <cellStyle name="Normal 6 3 2 8 3" xfId="22023"/>
    <cellStyle name="Normal 6 3 2 8 3 2" xfId="52161"/>
    <cellStyle name="Normal 6 3 2 8 4" xfId="52158"/>
    <cellStyle name="Normal 6 3 2 9" xfId="22024"/>
    <cellStyle name="Normal 6 3 2 9 2" xfId="22025"/>
    <cellStyle name="Normal 6 3 2 9 2 2" xfId="22026"/>
    <cellStyle name="Normal 6 3 2 9 2 2 2" xfId="52164"/>
    <cellStyle name="Normal 6 3 2 9 2 3" xfId="52163"/>
    <cellStyle name="Normal 6 3 2 9 3" xfId="22027"/>
    <cellStyle name="Normal 6 3 2 9 3 2" xfId="52165"/>
    <cellStyle name="Normal 6 3 2 9 4" xfId="52162"/>
    <cellStyle name="Normal 6 3 3" xfId="22028"/>
    <cellStyle name="Normal 6 3 3 10" xfId="22029"/>
    <cellStyle name="Normal 6 3 3 10 2" xfId="22030"/>
    <cellStyle name="Normal 6 3 3 10 2 2" xfId="22031"/>
    <cellStyle name="Normal 6 3 3 10 2 2 2" xfId="52169"/>
    <cellStyle name="Normal 6 3 3 10 2 3" xfId="52168"/>
    <cellStyle name="Normal 6 3 3 10 3" xfId="22032"/>
    <cellStyle name="Normal 6 3 3 10 3 2" xfId="52170"/>
    <cellStyle name="Normal 6 3 3 10 4" xfId="52167"/>
    <cellStyle name="Normal 6 3 3 11" xfId="22033"/>
    <cellStyle name="Normal 6 3 3 11 2" xfId="22034"/>
    <cellStyle name="Normal 6 3 3 11 2 2" xfId="52172"/>
    <cellStyle name="Normal 6 3 3 11 3" xfId="52171"/>
    <cellStyle name="Normal 6 3 3 12" xfId="22035"/>
    <cellStyle name="Normal 6 3 3 12 2" xfId="52173"/>
    <cellStyle name="Normal 6 3 3 13" xfId="22036"/>
    <cellStyle name="Normal 6 3 3 13 2" xfId="52174"/>
    <cellStyle name="Normal 6 3 3 14" xfId="52166"/>
    <cellStyle name="Normal 6 3 3 2" xfId="22037"/>
    <cellStyle name="Normal 6 3 3 2 10" xfId="22038"/>
    <cellStyle name="Normal 6 3 3 2 10 2" xfId="22039"/>
    <cellStyle name="Normal 6 3 3 2 10 2 2" xfId="52177"/>
    <cellStyle name="Normal 6 3 3 2 10 3" xfId="52176"/>
    <cellStyle name="Normal 6 3 3 2 11" xfId="22040"/>
    <cellStyle name="Normal 6 3 3 2 11 2" xfId="52178"/>
    <cellStyle name="Normal 6 3 3 2 12" xfId="52175"/>
    <cellStyle name="Normal 6 3 3 2 2" xfId="22041"/>
    <cellStyle name="Normal 6 3 3 2 2 2" xfId="22042"/>
    <cellStyle name="Normal 6 3 3 2 2 2 2" xfId="22043"/>
    <cellStyle name="Normal 6 3 3 2 2 2 2 2" xfId="22044"/>
    <cellStyle name="Normal 6 3 3 2 2 2 2 2 2" xfId="52182"/>
    <cellStyle name="Normal 6 3 3 2 2 2 2 3" xfId="52181"/>
    <cellStyle name="Normal 6 3 3 2 2 2 3" xfId="22045"/>
    <cellStyle name="Normal 6 3 3 2 2 2 3 2" xfId="52183"/>
    <cellStyle name="Normal 6 3 3 2 2 2 4" xfId="52180"/>
    <cellStyle name="Normal 6 3 3 2 2 3" xfId="22046"/>
    <cellStyle name="Normal 6 3 3 2 2 3 2" xfId="22047"/>
    <cellStyle name="Normal 6 3 3 2 2 3 2 2" xfId="22048"/>
    <cellStyle name="Normal 6 3 3 2 2 3 2 2 2" xfId="52186"/>
    <cellStyle name="Normal 6 3 3 2 2 3 2 3" xfId="52185"/>
    <cellStyle name="Normal 6 3 3 2 2 3 3" xfId="22049"/>
    <cellStyle name="Normal 6 3 3 2 2 3 3 2" xfId="52187"/>
    <cellStyle name="Normal 6 3 3 2 2 3 4" xfId="52184"/>
    <cellStyle name="Normal 6 3 3 2 2 4" xfId="22050"/>
    <cellStyle name="Normal 6 3 3 2 2 4 2" xfId="22051"/>
    <cellStyle name="Normal 6 3 3 2 2 4 2 2" xfId="22052"/>
    <cellStyle name="Normal 6 3 3 2 2 4 2 2 2" xfId="52190"/>
    <cellStyle name="Normal 6 3 3 2 2 4 2 3" xfId="52189"/>
    <cellStyle name="Normal 6 3 3 2 2 4 3" xfId="22053"/>
    <cellStyle name="Normal 6 3 3 2 2 4 3 2" xfId="52191"/>
    <cellStyle name="Normal 6 3 3 2 2 4 4" xfId="52188"/>
    <cellStyle name="Normal 6 3 3 2 2 5" xfId="22054"/>
    <cellStyle name="Normal 6 3 3 2 2 5 2" xfId="22055"/>
    <cellStyle name="Normal 6 3 3 2 2 5 2 2" xfId="52193"/>
    <cellStyle name="Normal 6 3 3 2 2 5 3" xfId="52192"/>
    <cellStyle name="Normal 6 3 3 2 2 6" xfId="22056"/>
    <cellStyle name="Normal 6 3 3 2 2 6 2" xfId="52194"/>
    <cellStyle name="Normal 6 3 3 2 2 7" xfId="52179"/>
    <cellStyle name="Normal 6 3 3 2 3" xfId="22057"/>
    <cellStyle name="Normal 6 3 3 2 3 2" xfId="22058"/>
    <cellStyle name="Normal 6 3 3 2 3 2 2" xfId="22059"/>
    <cellStyle name="Normal 6 3 3 2 3 2 2 2" xfId="22060"/>
    <cellStyle name="Normal 6 3 3 2 3 2 2 2 2" xfId="52198"/>
    <cellStyle name="Normal 6 3 3 2 3 2 2 3" xfId="52197"/>
    <cellStyle name="Normal 6 3 3 2 3 2 3" xfId="22061"/>
    <cellStyle name="Normal 6 3 3 2 3 2 3 2" xfId="52199"/>
    <cellStyle name="Normal 6 3 3 2 3 2 4" xfId="52196"/>
    <cellStyle name="Normal 6 3 3 2 3 3" xfId="22062"/>
    <cellStyle name="Normal 6 3 3 2 3 3 2" xfId="22063"/>
    <cellStyle name="Normal 6 3 3 2 3 3 2 2" xfId="22064"/>
    <cellStyle name="Normal 6 3 3 2 3 3 2 2 2" xfId="52202"/>
    <cellStyle name="Normal 6 3 3 2 3 3 2 3" xfId="52201"/>
    <cellStyle name="Normal 6 3 3 2 3 3 3" xfId="22065"/>
    <cellStyle name="Normal 6 3 3 2 3 3 3 2" xfId="52203"/>
    <cellStyle name="Normal 6 3 3 2 3 3 4" xfId="52200"/>
    <cellStyle name="Normal 6 3 3 2 3 4" xfId="22066"/>
    <cellStyle name="Normal 6 3 3 2 3 4 2" xfId="22067"/>
    <cellStyle name="Normal 6 3 3 2 3 4 2 2" xfId="22068"/>
    <cellStyle name="Normal 6 3 3 2 3 4 2 2 2" xfId="52206"/>
    <cellStyle name="Normal 6 3 3 2 3 4 2 3" xfId="52205"/>
    <cellStyle name="Normal 6 3 3 2 3 4 3" xfId="22069"/>
    <cellStyle name="Normal 6 3 3 2 3 4 3 2" xfId="52207"/>
    <cellStyle name="Normal 6 3 3 2 3 4 4" xfId="52204"/>
    <cellStyle name="Normal 6 3 3 2 3 5" xfId="22070"/>
    <cellStyle name="Normal 6 3 3 2 3 5 2" xfId="22071"/>
    <cellStyle name="Normal 6 3 3 2 3 5 2 2" xfId="52209"/>
    <cellStyle name="Normal 6 3 3 2 3 5 3" xfId="52208"/>
    <cellStyle name="Normal 6 3 3 2 3 6" xfId="22072"/>
    <cellStyle name="Normal 6 3 3 2 3 6 2" xfId="52210"/>
    <cellStyle name="Normal 6 3 3 2 3 7" xfId="52195"/>
    <cellStyle name="Normal 6 3 3 2 4" xfId="22073"/>
    <cellStyle name="Normal 6 3 3 2 4 2" xfId="22074"/>
    <cellStyle name="Normal 6 3 3 2 4 2 2" xfId="22075"/>
    <cellStyle name="Normal 6 3 3 2 4 2 2 2" xfId="22076"/>
    <cellStyle name="Normal 6 3 3 2 4 2 2 2 2" xfId="52214"/>
    <cellStyle name="Normal 6 3 3 2 4 2 2 3" xfId="52213"/>
    <cellStyle name="Normal 6 3 3 2 4 2 3" xfId="22077"/>
    <cellStyle name="Normal 6 3 3 2 4 2 3 2" xfId="52215"/>
    <cellStyle name="Normal 6 3 3 2 4 2 4" xfId="52212"/>
    <cellStyle name="Normal 6 3 3 2 4 3" xfId="22078"/>
    <cellStyle name="Normal 6 3 3 2 4 3 2" xfId="22079"/>
    <cellStyle name="Normal 6 3 3 2 4 3 2 2" xfId="22080"/>
    <cellStyle name="Normal 6 3 3 2 4 3 2 2 2" xfId="52218"/>
    <cellStyle name="Normal 6 3 3 2 4 3 2 3" xfId="52217"/>
    <cellStyle name="Normal 6 3 3 2 4 3 3" xfId="22081"/>
    <cellStyle name="Normal 6 3 3 2 4 3 3 2" xfId="52219"/>
    <cellStyle name="Normal 6 3 3 2 4 3 4" xfId="52216"/>
    <cellStyle name="Normal 6 3 3 2 4 4" xfId="22082"/>
    <cellStyle name="Normal 6 3 3 2 4 4 2" xfId="22083"/>
    <cellStyle name="Normal 6 3 3 2 4 4 2 2" xfId="52221"/>
    <cellStyle name="Normal 6 3 3 2 4 4 3" xfId="52220"/>
    <cellStyle name="Normal 6 3 3 2 4 5" xfId="22084"/>
    <cellStyle name="Normal 6 3 3 2 4 5 2" xfId="52222"/>
    <cellStyle name="Normal 6 3 3 2 4 6" xfId="52211"/>
    <cellStyle name="Normal 6 3 3 2 5" xfId="22085"/>
    <cellStyle name="Normal 6 3 3 2 5 2" xfId="22086"/>
    <cellStyle name="Normal 6 3 3 2 5 2 2" xfId="22087"/>
    <cellStyle name="Normal 6 3 3 2 5 2 2 2" xfId="52225"/>
    <cellStyle name="Normal 6 3 3 2 5 2 3" xfId="52224"/>
    <cellStyle name="Normal 6 3 3 2 5 3" xfId="22088"/>
    <cellStyle name="Normal 6 3 3 2 5 3 2" xfId="52226"/>
    <cellStyle name="Normal 6 3 3 2 5 4" xfId="52223"/>
    <cellStyle name="Normal 6 3 3 2 6" xfId="22089"/>
    <cellStyle name="Normal 6 3 3 2 6 2" xfId="22090"/>
    <cellStyle name="Normal 6 3 3 2 6 2 2" xfId="22091"/>
    <cellStyle name="Normal 6 3 3 2 6 2 2 2" xfId="52229"/>
    <cellStyle name="Normal 6 3 3 2 6 2 3" xfId="52228"/>
    <cellStyle name="Normal 6 3 3 2 6 3" xfId="22092"/>
    <cellStyle name="Normal 6 3 3 2 6 3 2" xfId="52230"/>
    <cellStyle name="Normal 6 3 3 2 6 4" xfId="52227"/>
    <cellStyle name="Normal 6 3 3 2 7" xfId="22093"/>
    <cellStyle name="Normal 6 3 3 2 7 2" xfId="22094"/>
    <cellStyle name="Normal 6 3 3 2 7 2 2" xfId="22095"/>
    <cellStyle name="Normal 6 3 3 2 7 2 2 2" xfId="52233"/>
    <cellStyle name="Normal 6 3 3 2 7 2 3" xfId="52232"/>
    <cellStyle name="Normal 6 3 3 2 7 3" xfId="22096"/>
    <cellStyle name="Normal 6 3 3 2 7 3 2" xfId="52234"/>
    <cellStyle name="Normal 6 3 3 2 7 4" xfId="52231"/>
    <cellStyle name="Normal 6 3 3 2 8" xfId="22097"/>
    <cellStyle name="Normal 6 3 3 2 8 2" xfId="22098"/>
    <cellStyle name="Normal 6 3 3 2 8 2 2" xfId="22099"/>
    <cellStyle name="Normal 6 3 3 2 8 2 2 2" xfId="52237"/>
    <cellStyle name="Normal 6 3 3 2 8 2 3" xfId="52236"/>
    <cellStyle name="Normal 6 3 3 2 8 3" xfId="22100"/>
    <cellStyle name="Normal 6 3 3 2 8 3 2" xfId="52238"/>
    <cellStyle name="Normal 6 3 3 2 8 4" xfId="52235"/>
    <cellStyle name="Normal 6 3 3 2 9" xfId="22101"/>
    <cellStyle name="Normal 6 3 3 2 9 2" xfId="22102"/>
    <cellStyle name="Normal 6 3 3 2 9 2 2" xfId="22103"/>
    <cellStyle name="Normal 6 3 3 2 9 2 2 2" xfId="52241"/>
    <cellStyle name="Normal 6 3 3 2 9 2 3" xfId="52240"/>
    <cellStyle name="Normal 6 3 3 2 9 3" xfId="22104"/>
    <cellStyle name="Normal 6 3 3 2 9 3 2" xfId="52242"/>
    <cellStyle name="Normal 6 3 3 2 9 4" xfId="52239"/>
    <cellStyle name="Normal 6 3 3 3" xfId="22105"/>
    <cellStyle name="Normal 6 3 3 3 2" xfId="22106"/>
    <cellStyle name="Normal 6 3 3 3 2 2" xfId="22107"/>
    <cellStyle name="Normal 6 3 3 3 2 2 2" xfId="22108"/>
    <cellStyle name="Normal 6 3 3 3 2 2 2 2" xfId="52246"/>
    <cellStyle name="Normal 6 3 3 3 2 2 3" xfId="52245"/>
    <cellStyle name="Normal 6 3 3 3 2 3" xfId="22109"/>
    <cellStyle name="Normal 6 3 3 3 2 3 2" xfId="52247"/>
    <cellStyle name="Normal 6 3 3 3 2 4" xfId="52244"/>
    <cellStyle name="Normal 6 3 3 3 3" xfId="22110"/>
    <cellStyle name="Normal 6 3 3 3 3 2" xfId="22111"/>
    <cellStyle name="Normal 6 3 3 3 3 2 2" xfId="22112"/>
    <cellStyle name="Normal 6 3 3 3 3 2 2 2" xfId="52250"/>
    <cellStyle name="Normal 6 3 3 3 3 2 3" xfId="52249"/>
    <cellStyle name="Normal 6 3 3 3 3 3" xfId="22113"/>
    <cellStyle name="Normal 6 3 3 3 3 3 2" xfId="52251"/>
    <cellStyle name="Normal 6 3 3 3 3 4" xfId="52248"/>
    <cellStyle name="Normal 6 3 3 3 4" xfId="22114"/>
    <cellStyle name="Normal 6 3 3 3 4 2" xfId="22115"/>
    <cellStyle name="Normal 6 3 3 3 4 2 2" xfId="22116"/>
    <cellStyle name="Normal 6 3 3 3 4 2 2 2" xfId="52254"/>
    <cellStyle name="Normal 6 3 3 3 4 2 3" xfId="52253"/>
    <cellStyle name="Normal 6 3 3 3 4 3" xfId="22117"/>
    <cellStyle name="Normal 6 3 3 3 4 3 2" xfId="52255"/>
    <cellStyle name="Normal 6 3 3 3 4 4" xfId="52252"/>
    <cellStyle name="Normal 6 3 3 3 5" xfId="22118"/>
    <cellStyle name="Normal 6 3 3 3 5 2" xfId="22119"/>
    <cellStyle name="Normal 6 3 3 3 5 2 2" xfId="52257"/>
    <cellStyle name="Normal 6 3 3 3 5 3" xfId="52256"/>
    <cellStyle name="Normal 6 3 3 3 6" xfId="22120"/>
    <cellStyle name="Normal 6 3 3 3 6 2" xfId="52258"/>
    <cellStyle name="Normal 6 3 3 3 7" xfId="52243"/>
    <cellStyle name="Normal 6 3 3 4" xfId="22121"/>
    <cellStyle name="Normal 6 3 3 4 2" xfId="22122"/>
    <cellStyle name="Normal 6 3 3 4 2 2" xfId="22123"/>
    <cellStyle name="Normal 6 3 3 4 2 2 2" xfId="22124"/>
    <cellStyle name="Normal 6 3 3 4 2 2 2 2" xfId="52262"/>
    <cellStyle name="Normal 6 3 3 4 2 2 3" xfId="52261"/>
    <cellStyle name="Normal 6 3 3 4 2 3" xfId="22125"/>
    <cellStyle name="Normal 6 3 3 4 2 3 2" xfId="52263"/>
    <cellStyle name="Normal 6 3 3 4 2 4" xfId="52260"/>
    <cellStyle name="Normal 6 3 3 4 3" xfId="22126"/>
    <cellStyle name="Normal 6 3 3 4 3 2" xfId="22127"/>
    <cellStyle name="Normal 6 3 3 4 3 2 2" xfId="22128"/>
    <cellStyle name="Normal 6 3 3 4 3 2 2 2" xfId="52266"/>
    <cellStyle name="Normal 6 3 3 4 3 2 3" xfId="52265"/>
    <cellStyle name="Normal 6 3 3 4 3 3" xfId="22129"/>
    <cellStyle name="Normal 6 3 3 4 3 3 2" xfId="52267"/>
    <cellStyle name="Normal 6 3 3 4 3 4" xfId="52264"/>
    <cellStyle name="Normal 6 3 3 4 4" xfId="22130"/>
    <cellStyle name="Normal 6 3 3 4 4 2" xfId="22131"/>
    <cellStyle name="Normal 6 3 3 4 4 2 2" xfId="22132"/>
    <cellStyle name="Normal 6 3 3 4 4 2 2 2" xfId="52270"/>
    <cellStyle name="Normal 6 3 3 4 4 2 3" xfId="52269"/>
    <cellStyle name="Normal 6 3 3 4 4 3" xfId="22133"/>
    <cellStyle name="Normal 6 3 3 4 4 3 2" xfId="52271"/>
    <cellStyle name="Normal 6 3 3 4 4 4" xfId="52268"/>
    <cellStyle name="Normal 6 3 3 4 5" xfId="22134"/>
    <cellStyle name="Normal 6 3 3 4 5 2" xfId="22135"/>
    <cellStyle name="Normal 6 3 3 4 5 2 2" xfId="52273"/>
    <cellStyle name="Normal 6 3 3 4 5 3" xfId="52272"/>
    <cellStyle name="Normal 6 3 3 4 6" xfId="22136"/>
    <cellStyle name="Normal 6 3 3 4 6 2" xfId="52274"/>
    <cellStyle name="Normal 6 3 3 4 7" xfId="52259"/>
    <cellStyle name="Normal 6 3 3 5" xfId="22137"/>
    <cellStyle name="Normal 6 3 3 5 2" xfId="22138"/>
    <cellStyle name="Normal 6 3 3 5 2 2" xfId="22139"/>
    <cellStyle name="Normal 6 3 3 5 2 2 2" xfId="22140"/>
    <cellStyle name="Normal 6 3 3 5 2 2 2 2" xfId="52278"/>
    <cellStyle name="Normal 6 3 3 5 2 2 3" xfId="52277"/>
    <cellStyle name="Normal 6 3 3 5 2 3" xfId="22141"/>
    <cellStyle name="Normal 6 3 3 5 2 3 2" xfId="52279"/>
    <cellStyle name="Normal 6 3 3 5 2 4" xfId="52276"/>
    <cellStyle name="Normal 6 3 3 5 3" xfId="22142"/>
    <cellStyle name="Normal 6 3 3 5 3 2" xfId="22143"/>
    <cellStyle name="Normal 6 3 3 5 3 2 2" xfId="22144"/>
    <cellStyle name="Normal 6 3 3 5 3 2 2 2" xfId="52282"/>
    <cellStyle name="Normal 6 3 3 5 3 2 3" xfId="52281"/>
    <cellStyle name="Normal 6 3 3 5 3 3" xfId="22145"/>
    <cellStyle name="Normal 6 3 3 5 3 3 2" xfId="52283"/>
    <cellStyle name="Normal 6 3 3 5 3 4" xfId="52280"/>
    <cellStyle name="Normal 6 3 3 5 4" xfId="22146"/>
    <cellStyle name="Normal 6 3 3 5 4 2" xfId="22147"/>
    <cellStyle name="Normal 6 3 3 5 4 2 2" xfId="52285"/>
    <cellStyle name="Normal 6 3 3 5 4 3" xfId="52284"/>
    <cellStyle name="Normal 6 3 3 5 5" xfId="22148"/>
    <cellStyle name="Normal 6 3 3 5 5 2" xfId="52286"/>
    <cellStyle name="Normal 6 3 3 5 6" xfId="52275"/>
    <cellStyle name="Normal 6 3 3 6" xfId="22149"/>
    <cellStyle name="Normal 6 3 3 6 2" xfId="22150"/>
    <cellStyle name="Normal 6 3 3 6 2 2" xfId="22151"/>
    <cellStyle name="Normal 6 3 3 6 2 2 2" xfId="52289"/>
    <cellStyle name="Normal 6 3 3 6 2 3" xfId="52288"/>
    <cellStyle name="Normal 6 3 3 6 3" xfId="22152"/>
    <cellStyle name="Normal 6 3 3 6 3 2" xfId="52290"/>
    <cellStyle name="Normal 6 3 3 6 4" xfId="52287"/>
    <cellStyle name="Normal 6 3 3 7" xfId="22153"/>
    <cellStyle name="Normal 6 3 3 7 2" xfId="22154"/>
    <cellStyle name="Normal 6 3 3 7 2 2" xfId="22155"/>
    <cellStyle name="Normal 6 3 3 7 2 2 2" xfId="52293"/>
    <cellStyle name="Normal 6 3 3 7 2 3" xfId="52292"/>
    <cellStyle name="Normal 6 3 3 7 3" xfId="22156"/>
    <cellStyle name="Normal 6 3 3 7 3 2" xfId="52294"/>
    <cellStyle name="Normal 6 3 3 7 4" xfId="52291"/>
    <cellStyle name="Normal 6 3 3 8" xfId="22157"/>
    <cellStyle name="Normal 6 3 3 8 2" xfId="22158"/>
    <cellStyle name="Normal 6 3 3 8 2 2" xfId="22159"/>
    <cellStyle name="Normal 6 3 3 8 2 2 2" xfId="52297"/>
    <cellStyle name="Normal 6 3 3 8 2 3" xfId="52296"/>
    <cellStyle name="Normal 6 3 3 8 3" xfId="22160"/>
    <cellStyle name="Normal 6 3 3 8 3 2" xfId="52298"/>
    <cellStyle name="Normal 6 3 3 8 4" xfId="52295"/>
    <cellStyle name="Normal 6 3 3 9" xfId="22161"/>
    <cellStyle name="Normal 6 3 3 9 2" xfId="22162"/>
    <cellStyle name="Normal 6 3 3 9 2 2" xfId="22163"/>
    <cellStyle name="Normal 6 3 3 9 2 2 2" xfId="52301"/>
    <cellStyle name="Normal 6 3 3 9 2 3" xfId="52300"/>
    <cellStyle name="Normal 6 3 3 9 3" xfId="22164"/>
    <cellStyle name="Normal 6 3 3 9 3 2" xfId="52302"/>
    <cellStyle name="Normal 6 3 3 9 4" xfId="52299"/>
    <cellStyle name="Normal 6 3 4" xfId="22165"/>
    <cellStyle name="Normal 6 3 4 10" xfId="22166"/>
    <cellStyle name="Normal 6 3 4 10 2" xfId="22167"/>
    <cellStyle name="Normal 6 3 4 10 2 2" xfId="52305"/>
    <cellStyle name="Normal 6 3 4 10 3" xfId="52304"/>
    <cellStyle name="Normal 6 3 4 11" xfId="22168"/>
    <cellStyle name="Normal 6 3 4 11 2" xfId="52306"/>
    <cellStyle name="Normal 6 3 4 12" xfId="52303"/>
    <cellStyle name="Normal 6 3 4 2" xfId="22169"/>
    <cellStyle name="Normal 6 3 4 2 2" xfId="22170"/>
    <cellStyle name="Normal 6 3 4 2 2 2" xfId="22171"/>
    <cellStyle name="Normal 6 3 4 2 2 2 2" xfId="22172"/>
    <cellStyle name="Normal 6 3 4 2 2 2 2 2" xfId="52310"/>
    <cellStyle name="Normal 6 3 4 2 2 2 3" xfId="52309"/>
    <cellStyle name="Normal 6 3 4 2 2 3" xfId="22173"/>
    <cellStyle name="Normal 6 3 4 2 2 3 2" xfId="52311"/>
    <cellStyle name="Normal 6 3 4 2 2 4" xfId="52308"/>
    <cellStyle name="Normal 6 3 4 2 3" xfId="22174"/>
    <cellStyle name="Normal 6 3 4 2 3 2" xfId="22175"/>
    <cellStyle name="Normal 6 3 4 2 3 2 2" xfId="22176"/>
    <cellStyle name="Normal 6 3 4 2 3 2 2 2" xfId="52314"/>
    <cellStyle name="Normal 6 3 4 2 3 2 3" xfId="52313"/>
    <cellStyle name="Normal 6 3 4 2 3 3" xfId="22177"/>
    <cellStyle name="Normal 6 3 4 2 3 3 2" xfId="52315"/>
    <cellStyle name="Normal 6 3 4 2 3 4" xfId="52312"/>
    <cellStyle name="Normal 6 3 4 2 4" xfId="22178"/>
    <cellStyle name="Normal 6 3 4 2 4 2" xfId="22179"/>
    <cellStyle name="Normal 6 3 4 2 4 2 2" xfId="22180"/>
    <cellStyle name="Normal 6 3 4 2 4 2 2 2" xfId="52318"/>
    <cellStyle name="Normal 6 3 4 2 4 2 3" xfId="52317"/>
    <cellStyle name="Normal 6 3 4 2 4 3" xfId="22181"/>
    <cellStyle name="Normal 6 3 4 2 4 3 2" xfId="52319"/>
    <cellStyle name="Normal 6 3 4 2 4 4" xfId="52316"/>
    <cellStyle name="Normal 6 3 4 2 5" xfId="22182"/>
    <cellStyle name="Normal 6 3 4 2 5 2" xfId="22183"/>
    <cellStyle name="Normal 6 3 4 2 5 2 2" xfId="52321"/>
    <cellStyle name="Normal 6 3 4 2 5 3" xfId="52320"/>
    <cellStyle name="Normal 6 3 4 2 6" xfId="22184"/>
    <cellStyle name="Normal 6 3 4 2 6 2" xfId="52322"/>
    <cellStyle name="Normal 6 3 4 2 7" xfId="52307"/>
    <cellStyle name="Normal 6 3 4 3" xfId="22185"/>
    <cellStyle name="Normal 6 3 4 3 2" xfId="22186"/>
    <cellStyle name="Normal 6 3 4 3 2 2" xfId="22187"/>
    <cellStyle name="Normal 6 3 4 3 2 2 2" xfId="22188"/>
    <cellStyle name="Normal 6 3 4 3 2 2 2 2" xfId="52326"/>
    <cellStyle name="Normal 6 3 4 3 2 2 3" xfId="52325"/>
    <cellStyle name="Normal 6 3 4 3 2 3" xfId="22189"/>
    <cellStyle name="Normal 6 3 4 3 2 3 2" xfId="52327"/>
    <cellStyle name="Normal 6 3 4 3 2 4" xfId="52324"/>
    <cellStyle name="Normal 6 3 4 3 3" xfId="22190"/>
    <cellStyle name="Normal 6 3 4 3 3 2" xfId="22191"/>
    <cellStyle name="Normal 6 3 4 3 3 2 2" xfId="22192"/>
    <cellStyle name="Normal 6 3 4 3 3 2 2 2" xfId="52330"/>
    <cellStyle name="Normal 6 3 4 3 3 2 3" xfId="52329"/>
    <cellStyle name="Normal 6 3 4 3 3 3" xfId="22193"/>
    <cellStyle name="Normal 6 3 4 3 3 3 2" xfId="52331"/>
    <cellStyle name="Normal 6 3 4 3 3 4" xfId="52328"/>
    <cellStyle name="Normal 6 3 4 3 4" xfId="22194"/>
    <cellStyle name="Normal 6 3 4 3 4 2" xfId="22195"/>
    <cellStyle name="Normal 6 3 4 3 4 2 2" xfId="22196"/>
    <cellStyle name="Normal 6 3 4 3 4 2 2 2" xfId="52334"/>
    <cellStyle name="Normal 6 3 4 3 4 2 3" xfId="52333"/>
    <cellStyle name="Normal 6 3 4 3 4 3" xfId="22197"/>
    <cellStyle name="Normal 6 3 4 3 4 3 2" xfId="52335"/>
    <cellStyle name="Normal 6 3 4 3 4 4" xfId="52332"/>
    <cellStyle name="Normal 6 3 4 3 5" xfId="22198"/>
    <cellStyle name="Normal 6 3 4 3 5 2" xfId="22199"/>
    <cellStyle name="Normal 6 3 4 3 5 2 2" xfId="52337"/>
    <cellStyle name="Normal 6 3 4 3 5 3" xfId="52336"/>
    <cellStyle name="Normal 6 3 4 3 6" xfId="22200"/>
    <cellStyle name="Normal 6 3 4 3 6 2" xfId="52338"/>
    <cellStyle name="Normal 6 3 4 3 7" xfId="52323"/>
    <cellStyle name="Normal 6 3 4 4" xfId="22201"/>
    <cellStyle name="Normal 6 3 4 4 2" xfId="22202"/>
    <cellStyle name="Normal 6 3 4 4 2 2" xfId="22203"/>
    <cellStyle name="Normal 6 3 4 4 2 2 2" xfId="22204"/>
    <cellStyle name="Normal 6 3 4 4 2 2 2 2" xfId="52342"/>
    <cellStyle name="Normal 6 3 4 4 2 2 3" xfId="52341"/>
    <cellStyle name="Normal 6 3 4 4 2 3" xfId="22205"/>
    <cellStyle name="Normal 6 3 4 4 2 3 2" xfId="52343"/>
    <cellStyle name="Normal 6 3 4 4 2 4" xfId="52340"/>
    <cellStyle name="Normal 6 3 4 4 3" xfId="22206"/>
    <cellStyle name="Normal 6 3 4 4 3 2" xfId="22207"/>
    <cellStyle name="Normal 6 3 4 4 3 2 2" xfId="22208"/>
    <cellStyle name="Normal 6 3 4 4 3 2 2 2" xfId="52346"/>
    <cellStyle name="Normal 6 3 4 4 3 2 3" xfId="52345"/>
    <cellStyle name="Normal 6 3 4 4 3 3" xfId="22209"/>
    <cellStyle name="Normal 6 3 4 4 3 3 2" xfId="52347"/>
    <cellStyle name="Normal 6 3 4 4 3 4" xfId="52344"/>
    <cellStyle name="Normal 6 3 4 4 4" xfId="22210"/>
    <cellStyle name="Normal 6 3 4 4 4 2" xfId="22211"/>
    <cellStyle name="Normal 6 3 4 4 4 2 2" xfId="52349"/>
    <cellStyle name="Normal 6 3 4 4 4 3" xfId="52348"/>
    <cellStyle name="Normal 6 3 4 4 5" xfId="22212"/>
    <cellStyle name="Normal 6 3 4 4 5 2" xfId="52350"/>
    <cellStyle name="Normal 6 3 4 4 6" xfId="52339"/>
    <cellStyle name="Normal 6 3 4 5" xfId="22213"/>
    <cellStyle name="Normal 6 3 4 5 2" xfId="22214"/>
    <cellStyle name="Normal 6 3 4 5 2 2" xfId="22215"/>
    <cellStyle name="Normal 6 3 4 5 2 2 2" xfId="52353"/>
    <cellStyle name="Normal 6 3 4 5 2 3" xfId="52352"/>
    <cellStyle name="Normal 6 3 4 5 3" xfId="22216"/>
    <cellStyle name="Normal 6 3 4 5 3 2" xfId="52354"/>
    <cellStyle name="Normal 6 3 4 5 4" xfId="52351"/>
    <cellStyle name="Normal 6 3 4 6" xfId="22217"/>
    <cellStyle name="Normal 6 3 4 6 2" xfId="22218"/>
    <cellStyle name="Normal 6 3 4 6 2 2" xfId="22219"/>
    <cellStyle name="Normal 6 3 4 6 2 2 2" xfId="52357"/>
    <cellStyle name="Normal 6 3 4 6 2 3" xfId="52356"/>
    <cellStyle name="Normal 6 3 4 6 3" xfId="22220"/>
    <cellStyle name="Normal 6 3 4 6 3 2" xfId="52358"/>
    <cellStyle name="Normal 6 3 4 6 4" xfId="52355"/>
    <cellStyle name="Normal 6 3 4 7" xfId="22221"/>
    <cellStyle name="Normal 6 3 4 7 2" xfId="22222"/>
    <cellStyle name="Normal 6 3 4 7 2 2" xfId="22223"/>
    <cellStyle name="Normal 6 3 4 7 2 2 2" xfId="52361"/>
    <cellStyle name="Normal 6 3 4 7 2 3" xfId="52360"/>
    <cellStyle name="Normal 6 3 4 7 3" xfId="22224"/>
    <cellStyle name="Normal 6 3 4 7 3 2" xfId="52362"/>
    <cellStyle name="Normal 6 3 4 7 4" xfId="52359"/>
    <cellStyle name="Normal 6 3 4 8" xfId="22225"/>
    <cellStyle name="Normal 6 3 4 8 2" xfId="22226"/>
    <cellStyle name="Normal 6 3 4 8 2 2" xfId="22227"/>
    <cellStyle name="Normal 6 3 4 8 2 2 2" xfId="52365"/>
    <cellStyle name="Normal 6 3 4 8 2 3" xfId="52364"/>
    <cellStyle name="Normal 6 3 4 8 3" xfId="22228"/>
    <cellStyle name="Normal 6 3 4 8 3 2" xfId="52366"/>
    <cellStyle name="Normal 6 3 4 8 4" xfId="52363"/>
    <cellStyle name="Normal 6 3 4 9" xfId="22229"/>
    <cellStyle name="Normal 6 3 4 9 2" xfId="22230"/>
    <cellStyle name="Normal 6 3 4 9 2 2" xfId="22231"/>
    <cellStyle name="Normal 6 3 4 9 2 2 2" xfId="52369"/>
    <cellStyle name="Normal 6 3 4 9 2 3" xfId="52368"/>
    <cellStyle name="Normal 6 3 4 9 3" xfId="22232"/>
    <cellStyle name="Normal 6 3 4 9 3 2" xfId="52370"/>
    <cellStyle name="Normal 6 3 4 9 4" xfId="52367"/>
    <cellStyle name="Normal 6 3 5" xfId="22233"/>
    <cellStyle name="Normal 6 3 5 2" xfId="22234"/>
    <cellStyle name="Normal 6 3 5 2 2" xfId="22235"/>
    <cellStyle name="Normal 6 3 5 2 2 2" xfId="22236"/>
    <cellStyle name="Normal 6 3 5 2 2 2 2" xfId="52374"/>
    <cellStyle name="Normal 6 3 5 2 2 3" xfId="52373"/>
    <cellStyle name="Normal 6 3 5 2 3" xfId="22237"/>
    <cellStyle name="Normal 6 3 5 2 3 2" xfId="52375"/>
    <cellStyle name="Normal 6 3 5 2 4" xfId="52372"/>
    <cellStyle name="Normal 6 3 5 3" xfId="22238"/>
    <cellStyle name="Normal 6 3 5 3 2" xfId="22239"/>
    <cellStyle name="Normal 6 3 5 3 2 2" xfId="22240"/>
    <cellStyle name="Normal 6 3 5 3 2 2 2" xfId="52378"/>
    <cellStyle name="Normal 6 3 5 3 2 3" xfId="52377"/>
    <cellStyle name="Normal 6 3 5 3 3" xfId="22241"/>
    <cellStyle name="Normal 6 3 5 3 3 2" xfId="52379"/>
    <cellStyle name="Normal 6 3 5 3 4" xfId="52376"/>
    <cellStyle name="Normal 6 3 5 4" xfId="22242"/>
    <cellStyle name="Normal 6 3 5 4 2" xfId="22243"/>
    <cellStyle name="Normal 6 3 5 4 2 2" xfId="22244"/>
    <cellStyle name="Normal 6 3 5 4 2 2 2" xfId="52382"/>
    <cellStyle name="Normal 6 3 5 4 2 3" xfId="52381"/>
    <cellStyle name="Normal 6 3 5 4 3" xfId="22245"/>
    <cellStyle name="Normal 6 3 5 4 3 2" xfId="52383"/>
    <cellStyle name="Normal 6 3 5 4 4" xfId="52380"/>
    <cellStyle name="Normal 6 3 5 5" xfId="22246"/>
    <cellStyle name="Normal 6 3 5 5 2" xfId="22247"/>
    <cellStyle name="Normal 6 3 5 5 2 2" xfId="52385"/>
    <cellStyle name="Normal 6 3 5 5 3" xfId="52384"/>
    <cellStyle name="Normal 6 3 5 6" xfId="22248"/>
    <cellStyle name="Normal 6 3 5 6 2" xfId="52386"/>
    <cellStyle name="Normal 6 3 5 7" xfId="52371"/>
    <cellStyle name="Normal 6 3 6" xfId="22249"/>
    <cellStyle name="Normal 6 3 6 2" xfId="22250"/>
    <cellStyle name="Normal 6 3 6 2 2" xfId="22251"/>
    <cellStyle name="Normal 6 3 6 2 2 2" xfId="22252"/>
    <cellStyle name="Normal 6 3 6 2 2 2 2" xfId="52390"/>
    <cellStyle name="Normal 6 3 6 2 2 3" xfId="52389"/>
    <cellStyle name="Normal 6 3 6 2 3" xfId="22253"/>
    <cellStyle name="Normal 6 3 6 2 3 2" xfId="52391"/>
    <cellStyle name="Normal 6 3 6 2 4" xfId="52388"/>
    <cellStyle name="Normal 6 3 6 3" xfId="22254"/>
    <cellStyle name="Normal 6 3 6 3 2" xfId="22255"/>
    <cellStyle name="Normal 6 3 6 3 2 2" xfId="22256"/>
    <cellStyle name="Normal 6 3 6 3 2 2 2" xfId="52394"/>
    <cellStyle name="Normal 6 3 6 3 2 3" xfId="52393"/>
    <cellStyle name="Normal 6 3 6 3 3" xfId="22257"/>
    <cellStyle name="Normal 6 3 6 3 3 2" xfId="52395"/>
    <cellStyle name="Normal 6 3 6 3 4" xfId="52392"/>
    <cellStyle name="Normal 6 3 6 4" xfId="22258"/>
    <cellStyle name="Normal 6 3 6 4 2" xfId="22259"/>
    <cellStyle name="Normal 6 3 6 4 2 2" xfId="22260"/>
    <cellStyle name="Normal 6 3 6 4 2 2 2" xfId="52398"/>
    <cellStyle name="Normal 6 3 6 4 2 3" xfId="52397"/>
    <cellStyle name="Normal 6 3 6 4 3" xfId="22261"/>
    <cellStyle name="Normal 6 3 6 4 3 2" xfId="52399"/>
    <cellStyle name="Normal 6 3 6 4 4" xfId="52396"/>
    <cellStyle name="Normal 6 3 6 5" xfId="22262"/>
    <cellStyle name="Normal 6 3 6 5 2" xfId="22263"/>
    <cellStyle name="Normal 6 3 6 5 2 2" xfId="52401"/>
    <cellStyle name="Normal 6 3 6 5 3" xfId="52400"/>
    <cellStyle name="Normal 6 3 6 6" xfId="22264"/>
    <cellStyle name="Normal 6 3 6 6 2" xfId="52402"/>
    <cellStyle name="Normal 6 3 6 7" xfId="52387"/>
    <cellStyle name="Normal 6 3 7" xfId="22265"/>
    <cellStyle name="Normal 6 3 7 2" xfId="22266"/>
    <cellStyle name="Normal 6 3 7 2 2" xfId="22267"/>
    <cellStyle name="Normal 6 3 7 2 2 2" xfId="22268"/>
    <cellStyle name="Normal 6 3 7 2 2 2 2" xfId="52406"/>
    <cellStyle name="Normal 6 3 7 2 2 3" xfId="52405"/>
    <cellStyle name="Normal 6 3 7 2 3" xfId="22269"/>
    <cellStyle name="Normal 6 3 7 2 3 2" xfId="52407"/>
    <cellStyle name="Normal 6 3 7 2 4" xfId="52404"/>
    <cellStyle name="Normal 6 3 7 3" xfId="22270"/>
    <cellStyle name="Normal 6 3 7 3 2" xfId="22271"/>
    <cellStyle name="Normal 6 3 7 3 2 2" xfId="22272"/>
    <cellStyle name="Normal 6 3 7 3 2 2 2" xfId="52410"/>
    <cellStyle name="Normal 6 3 7 3 2 3" xfId="52409"/>
    <cellStyle name="Normal 6 3 7 3 3" xfId="22273"/>
    <cellStyle name="Normal 6 3 7 3 3 2" xfId="52411"/>
    <cellStyle name="Normal 6 3 7 3 4" xfId="52408"/>
    <cellStyle name="Normal 6 3 7 4" xfId="22274"/>
    <cellStyle name="Normal 6 3 7 4 2" xfId="22275"/>
    <cellStyle name="Normal 6 3 7 4 2 2" xfId="52413"/>
    <cellStyle name="Normal 6 3 7 4 3" xfId="52412"/>
    <cellStyle name="Normal 6 3 7 5" xfId="22276"/>
    <cellStyle name="Normal 6 3 7 5 2" xfId="52414"/>
    <cellStyle name="Normal 6 3 7 6" xfId="52403"/>
    <cellStyle name="Normal 6 3 8" xfId="22277"/>
    <cellStyle name="Normal 6 3 8 2" xfId="22278"/>
    <cellStyle name="Normal 6 3 8 2 2" xfId="22279"/>
    <cellStyle name="Normal 6 3 8 2 2 2" xfId="52417"/>
    <cellStyle name="Normal 6 3 8 2 3" xfId="52416"/>
    <cellStyle name="Normal 6 3 8 3" xfId="22280"/>
    <cellStyle name="Normal 6 3 8 3 2" xfId="52418"/>
    <cellStyle name="Normal 6 3 8 4" xfId="52415"/>
    <cellStyle name="Normal 6 3 9" xfId="22281"/>
    <cellStyle name="Normal 6 3 9 2" xfId="22282"/>
    <cellStyle name="Normal 6 3 9 2 2" xfId="22283"/>
    <cellStyle name="Normal 6 3 9 2 2 2" xfId="52421"/>
    <cellStyle name="Normal 6 3 9 2 3" xfId="52420"/>
    <cellStyle name="Normal 6 3 9 3" xfId="22284"/>
    <cellStyle name="Normal 6 3 9 3 2" xfId="52422"/>
    <cellStyle name="Normal 6 3 9 4" xfId="52419"/>
    <cellStyle name="Normal 6 4" xfId="337"/>
    <cellStyle name="Normal 6 4 10" xfId="22286"/>
    <cellStyle name="Normal 6 4 10 2" xfId="22287"/>
    <cellStyle name="Normal 6 4 10 2 2" xfId="22288"/>
    <cellStyle name="Normal 6 4 10 2 2 2" xfId="52426"/>
    <cellStyle name="Normal 6 4 10 2 3" xfId="52425"/>
    <cellStyle name="Normal 6 4 10 3" xfId="22289"/>
    <cellStyle name="Normal 6 4 10 3 2" xfId="52427"/>
    <cellStyle name="Normal 6 4 10 4" xfId="52424"/>
    <cellStyle name="Normal 6 4 11" xfId="22290"/>
    <cellStyle name="Normal 6 4 11 2" xfId="22291"/>
    <cellStyle name="Normal 6 4 11 2 2" xfId="22292"/>
    <cellStyle name="Normal 6 4 11 2 2 2" xfId="52430"/>
    <cellStyle name="Normal 6 4 11 2 3" xfId="52429"/>
    <cellStyle name="Normal 6 4 11 3" xfId="22293"/>
    <cellStyle name="Normal 6 4 11 3 2" xfId="52431"/>
    <cellStyle name="Normal 6 4 11 4" xfId="52428"/>
    <cellStyle name="Normal 6 4 12" xfId="22294"/>
    <cellStyle name="Normal 6 4 12 2" xfId="22295"/>
    <cellStyle name="Normal 6 4 12 2 2" xfId="22296"/>
    <cellStyle name="Normal 6 4 12 2 2 2" xfId="52434"/>
    <cellStyle name="Normal 6 4 12 2 3" xfId="52433"/>
    <cellStyle name="Normal 6 4 12 3" xfId="22297"/>
    <cellStyle name="Normal 6 4 12 3 2" xfId="52435"/>
    <cellStyle name="Normal 6 4 12 4" xfId="52432"/>
    <cellStyle name="Normal 6 4 13" xfId="22298"/>
    <cellStyle name="Normal 6 4 13 2" xfId="22299"/>
    <cellStyle name="Normal 6 4 13 2 2" xfId="52437"/>
    <cellStyle name="Normal 6 4 13 3" xfId="52436"/>
    <cellStyle name="Normal 6 4 14" xfId="22300"/>
    <cellStyle name="Normal 6 4 14 2" xfId="52438"/>
    <cellStyle name="Normal 6 4 15" xfId="22301"/>
    <cellStyle name="Normal 6 4 15 2" xfId="52439"/>
    <cellStyle name="Normal 6 4 16" xfId="22285"/>
    <cellStyle name="Normal 6 4 16 2" xfId="52423"/>
    <cellStyle name="Normal 6 4 17" xfId="30198"/>
    <cellStyle name="Normal 6 4 17 2" xfId="60299"/>
    <cellStyle name="Normal 6 4 18" xfId="549"/>
    <cellStyle name="Normal 6 4 18 2" xfId="30790"/>
    <cellStyle name="Normal 6 4 19" xfId="30663"/>
    <cellStyle name="Normal 6 4 2" xfId="663"/>
    <cellStyle name="Normal 6 4 2 10" xfId="22303"/>
    <cellStyle name="Normal 6 4 2 10 2" xfId="22304"/>
    <cellStyle name="Normal 6 4 2 10 2 2" xfId="22305"/>
    <cellStyle name="Normal 6 4 2 10 2 2 2" xfId="52443"/>
    <cellStyle name="Normal 6 4 2 10 2 3" xfId="52442"/>
    <cellStyle name="Normal 6 4 2 10 3" xfId="22306"/>
    <cellStyle name="Normal 6 4 2 10 3 2" xfId="52444"/>
    <cellStyle name="Normal 6 4 2 10 4" xfId="52441"/>
    <cellStyle name="Normal 6 4 2 11" xfId="22307"/>
    <cellStyle name="Normal 6 4 2 11 2" xfId="22308"/>
    <cellStyle name="Normal 6 4 2 11 2 2" xfId="22309"/>
    <cellStyle name="Normal 6 4 2 11 2 2 2" xfId="52447"/>
    <cellStyle name="Normal 6 4 2 11 2 3" xfId="52446"/>
    <cellStyle name="Normal 6 4 2 11 3" xfId="22310"/>
    <cellStyle name="Normal 6 4 2 11 3 2" xfId="52448"/>
    <cellStyle name="Normal 6 4 2 11 4" xfId="52445"/>
    <cellStyle name="Normal 6 4 2 12" xfId="22311"/>
    <cellStyle name="Normal 6 4 2 12 2" xfId="22312"/>
    <cellStyle name="Normal 6 4 2 12 2 2" xfId="52450"/>
    <cellStyle name="Normal 6 4 2 12 3" xfId="52449"/>
    <cellStyle name="Normal 6 4 2 13" xfId="22313"/>
    <cellStyle name="Normal 6 4 2 13 2" xfId="52451"/>
    <cellStyle name="Normal 6 4 2 14" xfId="22314"/>
    <cellStyle name="Normal 6 4 2 14 2" xfId="52452"/>
    <cellStyle name="Normal 6 4 2 15" xfId="22302"/>
    <cellStyle name="Normal 6 4 2 15 2" xfId="52440"/>
    <cellStyle name="Normal 6 4 2 16" xfId="30265"/>
    <cellStyle name="Normal 6 4 2 16 2" xfId="60364"/>
    <cellStyle name="Normal 6 4 2 17" xfId="30881"/>
    <cellStyle name="Normal 6 4 2 2" xfId="22315"/>
    <cellStyle name="Normal 6 4 2 2 10" xfId="22316"/>
    <cellStyle name="Normal 6 4 2 2 10 2" xfId="22317"/>
    <cellStyle name="Normal 6 4 2 2 10 2 2" xfId="22318"/>
    <cellStyle name="Normal 6 4 2 2 10 2 2 2" xfId="52456"/>
    <cellStyle name="Normal 6 4 2 2 10 2 3" xfId="52455"/>
    <cellStyle name="Normal 6 4 2 2 10 3" xfId="22319"/>
    <cellStyle name="Normal 6 4 2 2 10 3 2" xfId="52457"/>
    <cellStyle name="Normal 6 4 2 2 10 4" xfId="52454"/>
    <cellStyle name="Normal 6 4 2 2 11" xfId="22320"/>
    <cellStyle name="Normal 6 4 2 2 11 2" xfId="22321"/>
    <cellStyle name="Normal 6 4 2 2 11 2 2" xfId="52459"/>
    <cellStyle name="Normal 6 4 2 2 11 3" xfId="52458"/>
    <cellStyle name="Normal 6 4 2 2 12" xfId="22322"/>
    <cellStyle name="Normal 6 4 2 2 12 2" xfId="52460"/>
    <cellStyle name="Normal 6 4 2 2 13" xfId="22323"/>
    <cellStyle name="Normal 6 4 2 2 13 2" xfId="52461"/>
    <cellStyle name="Normal 6 4 2 2 14" xfId="52453"/>
    <cellStyle name="Normal 6 4 2 2 2" xfId="22324"/>
    <cellStyle name="Normal 6 4 2 2 2 10" xfId="22325"/>
    <cellStyle name="Normal 6 4 2 2 2 10 2" xfId="22326"/>
    <cellStyle name="Normal 6 4 2 2 2 10 2 2" xfId="52464"/>
    <cellStyle name="Normal 6 4 2 2 2 10 3" xfId="52463"/>
    <cellStyle name="Normal 6 4 2 2 2 11" xfId="22327"/>
    <cellStyle name="Normal 6 4 2 2 2 11 2" xfId="52465"/>
    <cellStyle name="Normal 6 4 2 2 2 12" xfId="52462"/>
    <cellStyle name="Normal 6 4 2 2 2 2" xfId="22328"/>
    <cellStyle name="Normal 6 4 2 2 2 2 2" xfId="22329"/>
    <cellStyle name="Normal 6 4 2 2 2 2 2 2" xfId="22330"/>
    <cellStyle name="Normal 6 4 2 2 2 2 2 2 2" xfId="22331"/>
    <cellStyle name="Normal 6 4 2 2 2 2 2 2 2 2" xfId="52469"/>
    <cellStyle name="Normal 6 4 2 2 2 2 2 2 3" xfId="52468"/>
    <cellStyle name="Normal 6 4 2 2 2 2 2 3" xfId="22332"/>
    <cellStyle name="Normal 6 4 2 2 2 2 2 3 2" xfId="52470"/>
    <cellStyle name="Normal 6 4 2 2 2 2 2 4" xfId="52467"/>
    <cellStyle name="Normal 6 4 2 2 2 2 3" xfId="22333"/>
    <cellStyle name="Normal 6 4 2 2 2 2 3 2" xfId="22334"/>
    <cellStyle name="Normal 6 4 2 2 2 2 3 2 2" xfId="22335"/>
    <cellStyle name="Normal 6 4 2 2 2 2 3 2 2 2" xfId="52473"/>
    <cellStyle name="Normal 6 4 2 2 2 2 3 2 3" xfId="52472"/>
    <cellStyle name="Normal 6 4 2 2 2 2 3 3" xfId="22336"/>
    <cellStyle name="Normal 6 4 2 2 2 2 3 3 2" xfId="52474"/>
    <cellStyle name="Normal 6 4 2 2 2 2 3 4" xfId="52471"/>
    <cellStyle name="Normal 6 4 2 2 2 2 4" xfId="22337"/>
    <cellStyle name="Normal 6 4 2 2 2 2 4 2" xfId="22338"/>
    <cellStyle name="Normal 6 4 2 2 2 2 4 2 2" xfId="22339"/>
    <cellStyle name="Normal 6 4 2 2 2 2 4 2 2 2" xfId="52477"/>
    <cellStyle name="Normal 6 4 2 2 2 2 4 2 3" xfId="52476"/>
    <cellStyle name="Normal 6 4 2 2 2 2 4 3" xfId="22340"/>
    <cellStyle name="Normal 6 4 2 2 2 2 4 3 2" xfId="52478"/>
    <cellStyle name="Normal 6 4 2 2 2 2 4 4" xfId="52475"/>
    <cellStyle name="Normal 6 4 2 2 2 2 5" xfId="22341"/>
    <cellStyle name="Normal 6 4 2 2 2 2 5 2" xfId="22342"/>
    <cellStyle name="Normal 6 4 2 2 2 2 5 2 2" xfId="52480"/>
    <cellStyle name="Normal 6 4 2 2 2 2 5 3" xfId="52479"/>
    <cellStyle name="Normal 6 4 2 2 2 2 6" xfId="22343"/>
    <cellStyle name="Normal 6 4 2 2 2 2 6 2" xfId="52481"/>
    <cellStyle name="Normal 6 4 2 2 2 2 7" xfId="52466"/>
    <cellStyle name="Normal 6 4 2 2 2 3" xfId="22344"/>
    <cellStyle name="Normal 6 4 2 2 2 3 2" xfId="22345"/>
    <cellStyle name="Normal 6 4 2 2 2 3 2 2" xfId="22346"/>
    <cellStyle name="Normal 6 4 2 2 2 3 2 2 2" xfId="22347"/>
    <cellStyle name="Normal 6 4 2 2 2 3 2 2 2 2" xfId="52485"/>
    <cellStyle name="Normal 6 4 2 2 2 3 2 2 3" xfId="52484"/>
    <cellStyle name="Normal 6 4 2 2 2 3 2 3" xfId="22348"/>
    <cellStyle name="Normal 6 4 2 2 2 3 2 3 2" xfId="52486"/>
    <cellStyle name="Normal 6 4 2 2 2 3 2 4" xfId="52483"/>
    <cellStyle name="Normal 6 4 2 2 2 3 3" xfId="22349"/>
    <cellStyle name="Normal 6 4 2 2 2 3 3 2" xfId="22350"/>
    <cellStyle name="Normal 6 4 2 2 2 3 3 2 2" xfId="22351"/>
    <cellStyle name="Normal 6 4 2 2 2 3 3 2 2 2" xfId="52489"/>
    <cellStyle name="Normal 6 4 2 2 2 3 3 2 3" xfId="52488"/>
    <cellStyle name="Normal 6 4 2 2 2 3 3 3" xfId="22352"/>
    <cellStyle name="Normal 6 4 2 2 2 3 3 3 2" xfId="52490"/>
    <cellStyle name="Normal 6 4 2 2 2 3 3 4" xfId="52487"/>
    <cellStyle name="Normal 6 4 2 2 2 3 4" xfId="22353"/>
    <cellStyle name="Normal 6 4 2 2 2 3 4 2" xfId="22354"/>
    <cellStyle name="Normal 6 4 2 2 2 3 4 2 2" xfId="22355"/>
    <cellStyle name="Normal 6 4 2 2 2 3 4 2 2 2" xfId="52493"/>
    <cellStyle name="Normal 6 4 2 2 2 3 4 2 3" xfId="52492"/>
    <cellStyle name="Normal 6 4 2 2 2 3 4 3" xfId="22356"/>
    <cellStyle name="Normal 6 4 2 2 2 3 4 3 2" xfId="52494"/>
    <cellStyle name="Normal 6 4 2 2 2 3 4 4" xfId="52491"/>
    <cellStyle name="Normal 6 4 2 2 2 3 5" xfId="22357"/>
    <cellStyle name="Normal 6 4 2 2 2 3 5 2" xfId="22358"/>
    <cellStyle name="Normal 6 4 2 2 2 3 5 2 2" xfId="52496"/>
    <cellStyle name="Normal 6 4 2 2 2 3 5 3" xfId="52495"/>
    <cellStyle name="Normal 6 4 2 2 2 3 6" xfId="22359"/>
    <cellStyle name="Normal 6 4 2 2 2 3 6 2" xfId="52497"/>
    <cellStyle name="Normal 6 4 2 2 2 3 7" xfId="52482"/>
    <cellStyle name="Normal 6 4 2 2 2 4" xfId="22360"/>
    <cellStyle name="Normal 6 4 2 2 2 4 2" xfId="22361"/>
    <cellStyle name="Normal 6 4 2 2 2 4 2 2" xfId="22362"/>
    <cellStyle name="Normal 6 4 2 2 2 4 2 2 2" xfId="22363"/>
    <cellStyle name="Normal 6 4 2 2 2 4 2 2 2 2" xfId="52501"/>
    <cellStyle name="Normal 6 4 2 2 2 4 2 2 3" xfId="52500"/>
    <cellStyle name="Normal 6 4 2 2 2 4 2 3" xfId="22364"/>
    <cellStyle name="Normal 6 4 2 2 2 4 2 3 2" xfId="52502"/>
    <cellStyle name="Normal 6 4 2 2 2 4 2 4" xfId="52499"/>
    <cellStyle name="Normal 6 4 2 2 2 4 3" xfId="22365"/>
    <cellStyle name="Normal 6 4 2 2 2 4 3 2" xfId="22366"/>
    <cellStyle name="Normal 6 4 2 2 2 4 3 2 2" xfId="22367"/>
    <cellStyle name="Normal 6 4 2 2 2 4 3 2 2 2" xfId="52505"/>
    <cellStyle name="Normal 6 4 2 2 2 4 3 2 3" xfId="52504"/>
    <cellStyle name="Normal 6 4 2 2 2 4 3 3" xfId="22368"/>
    <cellStyle name="Normal 6 4 2 2 2 4 3 3 2" xfId="52506"/>
    <cellStyle name="Normal 6 4 2 2 2 4 3 4" xfId="52503"/>
    <cellStyle name="Normal 6 4 2 2 2 4 4" xfId="22369"/>
    <cellStyle name="Normal 6 4 2 2 2 4 4 2" xfId="22370"/>
    <cellStyle name="Normal 6 4 2 2 2 4 4 2 2" xfId="52508"/>
    <cellStyle name="Normal 6 4 2 2 2 4 4 3" xfId="52507"/>
    <cellStyle name="Normal 6 4 2 2 2 4 5" xfId="22371"/>
    <cellStyle name="Normal 6 4 2 2 2 4 5 2" xfId="52509"/>
    <cellStyle name="Normal 6 4 2 2 2 4 6" xfId="52498"/>
    <cellStyle name="Normal 6 4 2 2 2 5" xfId="22372"/>
    <cellStyle name="Normal 6 4 2 2 2 5 2" xfId="22373"/>
    <cellStyle name="Normal 6 4 2 2 2 5 2 2" xfId="22374"/>
    <cellStyle name="Normal 6 4 2 2 2 5 2 2 2" xfId="52512"/>
    <cellStyle name="Normal 6 4 2 2 2 5 2 3" xfId="52511"/>
    <cellStyle name="Normal 6 4 2 2 2 5 3" xfId="22375"/>
    <cellStyle name="Normal 6 4 2 2 2 5 3 2" xfId="52513"/>
    <cellStyle name="Normal 6 4 2 2 2 5 4" xfId="52510"/>
    <cellStyle name="Normal 6 4 2 2 2 6" xfId="22376"/>
    <cellStyle name="Normal 6 4 2 2 2 6 2" xfId="22377"/>
    <cellStyle name="Normal 6 4 2 2 2 6 2 2" xfId="22378"/>
    <cellStyle name="Normal 6 4 2 2 2 6 2 2 2" xfId="52516"/>
    <cellStyle name="Normal 6 4 2 2 2 6 2 3" xfId="52515"/>
    <cellStyle name="Normal 6 4 2 2 2 6 3" xfId="22379"/>
    <cellStyle name="Normal 6 4 2 2 2 6 3 2" xfId="52517"/>
    <cellStyle name="Normal 6 4 2 2 2 6 4" xfId="52514"/>
    <cellStyle name="Normal 6 4 2 2 2 7" xfId="22380"/>
    <cellStyle name="Normal 6 4 2 2 2 7 2" xfId="22381"/>
    <cellStyle name="Normal 6 4 2 2 2 7 2 2" xfId="22382"/>
    <cellStyle name="Normal 6 4 2 2 2 7 2 2 2" xfId="52520"/>
    <cellStyle name="Normal 6 4 2 2 2 7 2 3" xfId="52519"/>
    <cellStyle name="Normal 6 4 2 2 2 7 3" xfId="22383"/>
    <cellStyle name="Normal 6 4 2 2 2 7 3 2" xfId="52521"/>
    <cellStyle name="Normal 6 4 2 2 2 7 4" xfId="52518"/>
    <cellStyle name="Normal 6 4 2 2 2 8" xfId="22384"/>
    <cellStyle name="Normal 6 4 2 2 2 8 2" xfId="22385"/>
    <cellStyle name="Normal 6 4 2 2 2 8 2 2" xfId="22386"/>
    <cellStyle name="Normal 6 4 2 2 2 8 2 2 2" xfId="52524"/>
    <cellStyle name="Normal 6 4 2 2 2 8 2 3" xfId="52523"/>
    <cellStyle name="Normal 6 4 2 2 2 8 3" xfId="22387"/>
    <cellStyle name="Normal 6 4 2 2 2 8 3 2" xfId="52525"/>
    <cellStyle name="Normal 6 4 2 2 2 8 4" xfId="52522"/>
    <cellStyle name="Normal 6 4 2 2 2 9" xfId="22388"/>
    <cellStyle name="Normal 6 4 2 2 2 9 2" xfId="22389"/>
    <cellStyle name="Normal 6 4 2 2 2 9 2 2" xfId="22390"/>
    <cellStyle name="Normal 6 4 2 2 2 9 2 2 2" xfId="52528"/>
    <cellStyle name="Normal 6 4 2 2 2 9 2 3" xfId="52527"/>
    <cellStyle name="Normal 6 4 2 2 2 9 3" xfId="22391"/>
    <cellStyle name="Normal 6 4 2 2 2 9 3 2" xfId="52529"/>
    <cellStyle name="Normal 6 4 2 2 2 9 4" xfId="52526"/>
    <cellStyle name="Normal 6 4 2 2 3" xfId="22392"/>
    <cellStyle name="Normal 6 4 2 2 3 2" xfId="22393"/>
    <cellStyle name="Normal 6 4 2 2 3 2 2" xfId="22394"/>
    <cellStyle name="Normal 6 4 2 2 3 2 2 2" xfId="22395"/>
    <cellStyle name="Normal 6 4 2 2 3 2 2 2 2" xfId="52533"/>
    <cellStyle name="Normal 6 4 2 2 3 2 2 3" xfId="52532"/>
    <cellStyle name="Normal 6 4 2 2 3 2 3" xfId="22396"/>
    <cellStyle name="Normal 6 4 2 2 3 2 3 2" xfId="52534"/>
    <cellStyle name="Normal 6 4 2 2 3 2 4" xfId="52531"/>
    <cellStyle name="Normal 6 4 2 2 3 3" xfId="22397"/>
    <cellStyle name="Normal 6 4 2 2 3 3 2" xfId="22398"/>
    <cellStyle name="Normal 6 4 2 2 3 3 2 2" xfId="22399"/>
    <cellStyle name="Normal 6 4 2 2 3 3 2 2 2" xfId="52537"/>
    <cellStyle name="Normal 6 4 2 2 3 3 2 3" xfId="52536"/>
    <cellStyle name="Normal 6 4 2 2 3 3 3" xfId="22400"/>
    <cellStyle name="Normal 6 4 2 2 3 3 3 2" xfId="52538"/>
    <cellStyle name="Normal 6 4 2 2 3 3 4" xfId="52535"/>
    <cellStyle name="Normal 6 4 2 2 3 4" xfId="22401"/>
    <cellStyle name="Normal 6 4 2 2 3 4 2" xfId="22402"/>
    <cellStyle name="Normal 6 4 2 2 3 4 2 2" xfId="22403"/>
    <cellStyle name="Normal 6 4 2 2 3 4 2 2 2" xfId="52541"/>
    <cellStyle name="Normal 6 4 2 2 3 4 2 3" xfId="52540"/>
    <cellStyle name="Normal 6 4 2 2 3 4 3" xfId="22404"/>
    <cellStyle name="Normal 6 4 2 2 3 4 3 2" xfId="52542"/>
    <cellStyle name="Normal 6 4 2 2 3 4 4" xfId="52539"/>
    <cellStyle name="Normal 6 4 2 2 3 5" xfId="22405"/>
    <cellStyle name="Normal 6 4 2 2 3 5 2" xfId="22406"/>
    <cellStyle name="Normal 6 4 2 2 3 5 2 2" xfId="52544"/>
    <cellStyle name="Normal 6 4 2 2 3 5 3" xfId="52543"/>
    <cellStyle name="Normal 6 4 2 2 3 6" xfId="22407"/>
    <cellStyle name="Normal 6 4 2 2 3 6 2" xfId="52545"/>
    <cellStyle name="Normal 6 4 2 2 3 7" xfId="52530"/>
    <cellStyle name="Normal 6 4 2 2 4" xfId="22408"/>
    <cellStyle name="Normal 6 4 2 2 4 2" xfId="22409"/>
    <cellStyle name="Normal 6 4 2 2 4 2 2" xfId="22410"/>
    <cellStyle name="Normal 6 4 2 2 4 2 2 2" xfId="22411"/>
    <cellStyle name="Normal 6 4 2 2 4 2 2 2 2" xfId="52549"/>
    <cellStyle name="Normal 6 4 2 2 4 2 2 3" xfId="52548"/>
    <cellStyle name="Normal 6 4 2 2 4 2 3" xfId="22412"/>
    <cellStyle name="Normal 6 4 2 2 4 2 3 2" xfId="52550"/>
    <cellStyle name="Normal 6 4 2 2 4 2 4" xfId="52547"/>
    <cellStyle name="Normal 6 4 2 2 4 3" xfId="22413"/>
    <cellStyle name="Normal 6 4 2 2 4 3 2" xfId="22414"/>
    <cellStyle name="Normal 6 4 2 2 4 3 2 2" xfId="22415"/>
    <cellStyle name="Normal 6 4 2 2 4 3 2 2 2" xfId="52553"/>
    <cellStyle name="Normal 6 4 2 2 4 3 2 3" xfId="52552"/>
    <cellStyle name="Normal 6 4 2 2 4 3 3" xfId="22416"/>
    <cellStyle name="Normal 6 4 2 2 4 3 3 2" xfId="52554"/>
    <cellStyle name="Normal 6 4 2 2 4 3 4" xfId="52551"/>
    <cellStyle name="Normal 6 4 2 2 4 4" xfId="22417"/>
    <cellStyle name="Normal 6 4 2 2 4 4 2" xfId="22418"/>
    <cellStyle name="Normal 6 4 2 2 4 4 2 2" xfId="22419"/>
    <cellStyle name="Normal 6 4 2 2 4 4 2 2 2" xfId="52557"/>
    <cellStyle name="Normal 6 4 2 2 4 4 2 3" xfId="52556"/>
    <cellStyle name="Normal 6 4 2 2 4 4 3" xfId="22420"/>
    <cellStyle name="Normal 6 4 2 2 4 4 3 2" xfId="52558"/>
    <cellStyle name="Normal 6 4 2 2 4 4 4" xfId="52555"/>
    <cellStyle name="Normal 6 4 2 2 4 5" xfId="22421"/>
    <cellStyle name="Normal 6 4 2 2 4 5 2" xfId="22422"/>
    <cellStyle name="Normal 6 4 2 2 4 5 2 2" xfId="52560"/>
    <cellStyle name="Normal 6 4 2 2 4 5 3" xfId="52559"/>
    <cellStyle name="Normal 6 4 2 2 4 6" xfId="22423"/>
    <cellStyle name="Normal 6 4 2 2 4 6 2" xfId="52561"/>
    <cellStyle name="Normal 6 4 2 2 4 7" xfId="52546"/>
    <cellStyle name="Normal 6 4 2 2 5" xfId="22424"/>
    <cellStyle name="Normal 6 4 2 2 5 2" xfId="22425"/>
    <cellStyle name="Normal 6 4 2 2 5 2 2" xfId="22426"/>
    <cellStyle name="Normal 6 4 2 2 5 2 2 2" xfId="22427"/>
    <cellStyle name="Normal 6 4 2 2 5 2 2 2 2" xfId="52565"/>
    <cellStyle name="Normal 6 4 2 2 5 2 2 3" xfId="52564"/>
    <cellStyle name="Normal 6 4 2 2 5 2 3" xfId="22428"/>
    <cellStyle name="Normal 6 4 2 2 5 2 3 2" xfId="52566"/>
    <cellStyle name="Normal 6 4 2 2 5 2 4" xfId="52563"/>
    <cellStyle name="Normal 6 4 2 2 5 3" xfId="22429"/>
    <cellStyle name="Normal 6 4 2 2 5 3 2" xfId="22430"/>
    <cellStyle name="Normal 6 4 2 2 5 3 2 2" xfId="22431"/>
    <cellStyle name="Normal 6 4 2 2 5 3 2 2 2" xfId="52569"/>
    <cellStyle name="Normal 6 4 2 2 5 3 2 3" xfId="52568"/>
    <cellStyle name="Normal 6 4 2 2 5 3 3" xfId="22432"/>
    <cellStyle name="Normal 6 4 2 2 5 3 3 2" xfId="52570"/>
    <cellStyle name="Normal 6 4 2 2 5 3 4" xfId="52567"/>
    <cellStyle name="Normal 6 4 2 2 5 4" xfId="22433"/>
    <cellStyle name="Normal 6 4 2 2 5 4 2" xfId="22434"/>
    <cellStyle name="Normal 6 4 2 2 5 4 2 2" xfId="52572"/>
    <cellStyle name="Normal 6 4 2 2 5 4 3" xfId="52571"/>
    <cellStyle name="Normal 6 4 2 2 5 5" xfId="22435"/>
    <cellStyle name="Normal 6 4 2 2 5 5 2" xfId="52573"/>
    <cellStyle name="Normal 6 4 2 2 5 6" xfId="52562"/>
    <cellStyle name="Normal 6 4 2 2 6" xfId="22436"/>
    <cellStyle name="Normal 6 4 2 2 6 2" xfId="22437"/>
    <cellStyle name="Normal 6 4 2 2 6 2 2" xfId="22438"/>
    <cellStyle name="Normal 6 4 2 2 6 2 2 2" xfId="52576"/>
    <cellStyle name="Normal 6 4 2 2 6 2 3" xfId="52575"/>
    <cellStyle name="Normal 6 4 2 2 6 3" xfId="22439"/>
    <cellStyle name="Normal 6 4 2 2 6 3 2" xfId="52577"/>
    <cellStyle name="Normal 6 4 2 2 6 4" xfId="52574"/>
    <cellStyle name="Normal 6 4 2 2 7" xfId="22440"/>
    <cellStyle name="Normal 6 4 2 2 7 2" xfId="22441"/>
    <cellStyle name="Normal 6 4 2 2 7 2 2" xfId="22442"/>
    <cellStyle name="Normal 6 4 2 2 7 2 2 2" xfId="52580"/>
    <cellStyle name="Normal 6 4 2 2 7 2 3" xfId="52579"/>
    <cellStyle name="Normal 6 4 2 2 7 3" xfId="22443"/>
    <cellStyle name="Normal 6 4 2 2 7 3 2" xfId="52581"/>
    <cellStyle name="Normal 6 4 2 2 7 4" xfId="52578"/>
    <cellStyle name="Normal 6 4 2 2 8" xfId="22444"/>
    <cellStyle name="Normal 6 4 2 2 8 2" xfId="22445"/>
    <cellStyle name="Normal 6 4 2 2 8 2 2" xfId="22446"/>
    <cellStyle name="Normal 6 4 2 2 8 2 2 2" xfId="52584"/>
    <cellStyle name="Normal 6 4 2 2 8 2 3" xfId="52583"/>
    <cellStyle name="Normal 6 4 2 2 8 3" xfId="22447"/>
    <cellStyle name="Normal 6 4 2 2 8 3 2" xfId="52585"/>
    <cellStyle name="Normal 6 4 2 2 8 4" xfId="52582"/>
    <cellStyle name="Normal 6 4 2 2 9" xfId="22448"/>
    <cellStyle name="Normal 6 4 2 2 9 2" xfId="22449"/>
    <cellStyle name="Normal 6 4 2 2 9 2 2" xfId="22450"/>
    <cellStyle name="Normal 6 4 2 2 9 2 2 2" xfId="52588"/>
    <cellStyle name="Normal 6 4 2 2 9 2 3" xfId="52587"/>
    <cellStyle name="Normal 6 4 2 2 9 3" xfId="22451"/>
    <cellStyle name="Normal 6 4 2 2 9 3 2" xfId="52589"/>
    <cellStyle name="Normal 6 4 2 2 9 4" xfId="52586"/>
    <cellStyle name="Normal 6 4 2 3" xfId="22452"/>
    <cellStyle name="Normal 6 4 2 3 10" xfId="22453"/>
    <cellStyle name="Normal 6 4 2 3 10 2" xfId="22454"/>
    <cellStyle name="Normal 6 4 2 3 10 2 2" xfId="52592"/>
    <cellStyle name="Normal 6 4 2 3 10 3" xfId="52591"/>
    <cellStyle name="Normal 6 4 2 3 11" xfId="22455"/>
    <cellStyle name="Normal 6 4 2 3 11 2" xfId="52593"/>
    <cellStyle name="Normal 6 4 2 3 12" xfId="52590"/>
    <cellStyle name="Normal 6 4 2 3 2" xfId="22456"/>
    <cellStyle name="Normal 6 4 2 3 2 2" xfId="22457"/>
    <cellStyle name="Normal 6 4 2 3 2 2 2" xfId="22458"/>
    <cellStyle name="Normal 6 4 2 3 2 2 2 2" xfId="22459"/>
    <cellStyle name="Normal 6 4 2 3 2 2 2 2 2" xfId="52597"/>
    <cellStyle name="Normal 6 4 2 3 2 2 2 3" xfId="52596"/>
    <cellStyle name="Normal 6 4 2 3 2 2 3" xfId="22460"/>
    <cellStyle name="Normal 6 4 2 3 2 2 3 2" xfId="52598"/>
    <cellStyle name="Normal 6 4 2 3 2 2 4" xfId="52595"/>
    <cellStyle name="Normal 6 4 2 3 2 3" xfId="22461"/>
    <cellStyle name="Normal 6 4 2 3 2 3 2" xfId="22462"/>
    <cellStyle name="Normal 6 4 2 3 2 3 2 2" xfId="22463"/>
    <cellStyle name="Normal 6 4 2 3 2 3 2 2 2" xfId="52601"/>
    <cellStyle name="Normal 6 4 2 3 2 3 2 3" xfId="52600"/>
    <cellStyle name="Normal 6 4 2 3 2 3 3" xfId="22464"/>
    <cellStyle name="Normal 6 4 2 3 2 3 3 2" xfId="52602"/>
    <cellStyle name="Normal 6 4 2 3 2 3 4" xfId="52599"/>
    <cellStyle name="Normal 6 4 2 3 2 4" xfId="22465"/>
    <cellStyle name="Normal 6 4 2 3 2 4 2" xfId="22466"/>
    <cellStyle name="Normal 6 4 2 3 2 4 2 2" xfId="22467"/>
    <cellStyle name="Normal 6 4 2 3 2 4 2 2 2" xfId="52605"/>
    <cellStyle name="Normal 6 4 2 3 2 4 2 3" xfId="52604"/>
    <cellStyle name="Normal 6 4 2 3 2 4 3" xfId="22468"/>
    <cellStyle name="Normal 6 4 2 3 2 4 3 2" xfId="52606"/>
    <cellStyle name="Normal 6 4 2 3 2 4 4" xfId="52603"/>
    <cellStyle name="Normal 6 4 2 3 2 5" xfId="22469"/>
    <cellStyle name="Normal 6 4 2 3 2 5 2" xfId="22470"/>
    <cellStyle name="Normal 6 4 2 3 2 5 2 2" xfId="52608"/>
    <cellStyle name="Normal 6 4 2 3 2 5 3" xfId="52607"/>
    <cellStyle name="Normal 6 4 2 3 2 6" xfId="22471"/>
    <cellStyle name="Normal 6 4 2 3 2 6 2" xfId="52609"/>
    <cellStyle name="Normal 6 4 2 3 2 7" xfId="52594"/>
    <cellStyle name="Normal 6 4 2 3 3" xfId="22472"/>
    <cellStyle name="Normal 6 4 2 3 3 2" xfId="22473"/>
    <cellStyle name="Normal 6 4 2 3 3 2 2" xfId="22474"/>
    <cellStyle name="Normal 6 4 2 3 3 2 2 2" xfId="22475"/>
    <cellStyle name="Normal 6 4 2 3 3 2 2 2 2" xfId="52613"/>
    <cellStyle name="Normal 6 4 2 3 3 2 2 3" xfId="52612"/>
    <cellStyle name="Normal 6 4 2 3 3 2 3" xfId="22476"/>
    <cellStyle name="Normal 6 4 2 3 3 2 3 2" xfId="52614"/>
    <cellStyle name="Normal 6 4 2 3 3 2 4" xfId="52611"/>
    <cellStyle name="Normal 6 4 2 3 3 3" xfId="22477"/>
    <cellStyle name="Normal 6 4 2 3 3 3 2" xfId="22478"/>
    <cellStyle name="Normal 6 4 2 3 3 3 2 2" xfId="22479"/>
    <cellStyle name="Normal 6 4 2 3 3 3 2 2 2" xfId="52617"/>
    <cellStyle name="Normal 6 4 2 3 3 3 2 3" xfId="52616"/>
    <cellStyle name="Normal 6 4 2 3 3 3 3" xfId="22480"/>
    <cellStyle name="Normal 6 4 2 3 3 3 3 2" xfId="52618"/>
    <cellStyle name="Normal 6 4 2 3 3 3 4" xfId="52615"/>
    <cellStyle name="Normal 6 4 2 3 3 4" xfId="22481"/>
    <cellStyle name="Normal 6 4 2 3 3 4 2" xfId="22482"/>
    <cellStyle name="Normal 6 4 2 3 3 4 2 2" xfId="22483"/>
    <cellStyle name="Normal 6 4 2 3 3 4 2 2 2" xfId="52621"/>
    <cellStyle name="Normal 6 4 2 3 3 4 2 3" xfId="52620"/>
    <cellStyle name="Normal 6 4 2 3 3 4 3" xfId="22484"/>
    <cellStyle name="Normal 6 4 2 3 3 4 3 2" xfId="52622"/>
    <cellStyle name="Normal 6 4 2 3 3 4 4" xfId="52619"/>
    <cellStyle name="Normal 6 4 2 3 3 5" xfId="22485"/>
    <cellStyle name="Normal 6 4 2 3 3 5 2" xfId="22486"/>
    <cellStyle name="Normal 6 4 2 3 3 5 2 2" xfId="52624"/>
    <cellStyle name="Normal 6 4 2 3 3 5 3" xfId="52623"/>
    <cellStyle name="Normal 6 4 2 3 3 6" xfId="22487"/>
    <cellStyle name="Normal 6 4 2 3 3 6 2" xfId="52625"/>
    <cellStyle name="Normal 6 4 2 3 3 7" xfId="52610"/>
    <cellStyle name="Normal 6 4 2 3 4" xfId="22488"/>
    <cellStyle name="Normal 6 4 2 3 4 2" xfId="22489"/>
    <cellStyle name="Normal 6 4 2 3 4 2 2" xfId="22490"/>
    <cellStyle name="Normal 6 4 2 3 4 2 2 2" xfId="22491"/>
    <cellStyle name="Normal 6 4 2 3 4 2 2 2 2" xfId="52629"/>
    <cellStyle name="Normal 6 4 2 3 4 2 2 3" xfId="52628"/>
    <cellStyle name="Normal 6 4 2 3 4 2 3" xfId="22492"/>
    <cellStyle name="Normal 6 4 2 3 4 2 3 2" xfId="52630"/>
    <cellStyle name="Normal 6 4 2 3 4 2 4" xfId="52627"/>
    <cellStyle name="Normal 6 4 2 3 4 3" xfId="22493"/>
    <cellStyle name="Normal 6 4 2 3 4 3 2" xfId="22494"/>
    <cellStyle name="Normal 6 4 2 3 4 3 2 2" xfId="22495"/>
    <cellStyle name="Normal 6 4 2 3 4 3 2 2 2" xfId="52633"/>
    <cellStyle name="Normal 6 4 2 3 4 3 2 3" xfId="52632"/>
    <cellStyle name="Normal 6 4 2 3 4 3 3" xfId="22496"/>
    <cellStyle name="Normal 6 4 2 3 4 3 3 2" xfId="52634"/>
    <cellStyle name="Normal 6 4 2 3 4 3 4" xfId="52631"/>
    <cellStyle name="Normal 6 4 2 3 4 4" xfId="22497"/>
    <cellStyle name="Normal 6 4 2 3 4 4 2" xfId="22498"/>
    <cellStyle name="Normal 6 4 2 3 4 4 2 2" xfId="52636"/>
    <cellStyle name="Normal 6 4 2 3 4 4 3" xfId="52635"/>
    <cellStyle name="Normal 6 4 2 3 4 5" xfId="22499"/>
    <cellStyle name="Normal 6 4 2 3 4 5 2" xfId="52637"/>
    <cellStyle name="Normal 6 4 2 3 4 6" xfId="52626"/>
    <cellStyle name="Normal 6 4 2 3 5" xfId="22500"/>
    <cellStyle name="Normal 6 4 2 3 5 2" xfId="22501"/>
    <cellStyle name="Normal 6 4 2 3 5 2 2" xfId="22502"/>
    <cellStyle name="Normal 6 4 2 3 5 2 2 2" xfId="52640"/>
    <cellStyle name="Normal 6 4 2 3 5 2 3" xfId="52639"/>
    <cellStyle name="Normal 6 4 2 3 5 3" xfId="22503"/>
    <cellStyle name="Normal 6 4 2 3 5 3 2" xfId="52641"/>
    <cellStyle name="Normal 6 4 2 3 5 4" xfId="52638"/>
    <cellStyle name="Normal 6 4 2 3 6" xfId="22504"/>
    <cellStyle name="Normal 6 4 2 3 6 2" xfId="22505"/>
    <cellStyle name="Normal 6 4 2 3 6 2 2" xfId="22506"/>
    <cellStyle name="Normal 6 4 2 3 6 2 2 2" xfId="52644"/>
    <cellStyle name="Normal 6 4 2 3 6 2 3" xfId="52643"/>
    <cellStyle name="Normal 6 4 2 3 6 3" xfId="22507"/>
    <cellStyle name="Normal 6 4 2 3 6 3 2" xfId="52645"/>
    <cellStyle name="Normal 6 4 2 3 6 4" xfId="52642"/>
    <cellStyle name="Normal 6 4 2 3 7" xfId="22508"/>
    <cellStyle name="Normal 6 4 2 3 7 2" xfId="22509"/>
    <cellStyle name="Normal 6 4 2 3 7 2 2" xfId="22510"/>
    <cellStyle name="Normal 6 4 2 3 7 2 2 2" xfId="52648"/>
    <cellStyle name="Normal 6 4 2 3 7 2 3" xfId="52647"/>
    <cellStyle name="Normal 6 4 2 3 7 3" xfId="22511"/>
    <cellStyle name="Normal 6 4 2 3 7 3 2" xfId="52649"/>
    <cellStyle name="Normal 6 4 2 3 7 4" xfId="52646"/>
    <cellStyle name="Normal 6 4 2 3 8" xfId="22512"/>
    <cellStyle name="Normal 6 4 2 3 8 2" xfId="22513"/>
    <cellStyle name="Normal 6 4 2 3 8 2 2" xfId="22514"/>
    <cellStyle name="Normal 6 4 2 3 8 2 2 2" xfId="52652"/>
    <cellStyle name="Normal 6 4 2 3 8 2 3" xfId="52651"/>
    <cellStyle name="Normal 6 4 2 3 8 3" xfId="22515"/>
    <cellStyle name="Normal 6 4 2 3 8 3 2" xfId="52653"/>
    <cellStyle name="Normal 6 4 2 3 8 4" xfId="52650"/>
    <cellStyle name="Normal 6 4 2 3 9" xfId="22516"/>
    <cellStyle name="Normal 6 4 2 3 9 2" xfId="22517"/>
    <cellStyle name="Normal 6 4 2 3 9 2 2" xfId="22518"/>
    <cellStyle name="Normal 6 4 2 3 9 2 2 2" xfId="52656"/>
    <cellStyle name="Normal 6 4 2 3 9 2 3" xfId="52655"/>
    <cellStyle name="Normal 6 4 2 3 9 3" xfId="22519"/>
    <cellStyle name="Normal 6 4 2 3 9 3 2" xfId="52657"/>
    <cellStyle name="Normal 6 4 2 3 9 4" xfId="52654"/>
    <cellStyle name="Normal 6 4 2 4" xfId="22520"/>
    <cellStyle name="Normal 6 4 2 4 2" xfId="22521"/>
    <cellStyle name="Normal 6 4 2 4 2 2" xfId="22522"/>
    <cellStyle name="Normal 6 4 2 4 2 2 2" xfId="22523"/>
    <cellStyle name="Normal 6 4 2 4 2 2 2 2" xfId="52661"/>
    <cellStyle name="Normal 6 4 2 4 2 2 3" xfId="52660"/>
    <cellStyle name="Normal 6 4 2 4 2 3" xfId="22524"/>
    <cellStyle name="Normal 6 4 2 4 2 3 2" xfId="52662"/>
    <cellStyle name="Normal 6 4 2 4 2 4" xfId="52659"/>
    <cellStyle name="Normal 6 4 2 4 3" xfId="22525"/>
    <cellStyle name="Normal 6 4 2 4 3 2" xfId="22526"/>
    <cellStyle name="Normal 6 4 2 4 3 2 2" xfId="22527"/>
    <cellStyle name="Normal 6 4 2 4 3 2 2 2" xfId="52665"/>
    <cellStyle name="Normal 6 4 2 4 3 2 3" xfId="52664"/>
    <cellStyle name="Normal 6 4 2 4 3 3" xfId="22528"/>
    <cellStyle name="Normal 6 4 2 4 3 3 2" xfId="52666"/>
    <cellStyle name="Normal 6 4 2 4 3 4" xfId="52663"/>
    <cellStyle name="Normal 6 4 2 4 4" xfId="22529"/>
    <cellStyle name="Normal 6 4 2 4 4 2" xfId="22530"/>
    <cellStyle name="Normal 6 4 2 4 4 2 2" xfId="22531"/>
    <cellStyle name="Normal 6 4 2 4 4 2 2 2" xfId="52669"/>
    <cellStyle name="Normal 6 4 2 4 4 2 3" xfId="52668"/>
    <cellStyle name="Normal 6 4 2 4 4 3" xfId="22532"/>
    <cellStyle name="Normal 6 4 2 4 4 3 2" xfId="52670"/>
    <cellStyle name="Normal 6 4 2 4 4 4" xfId="52667"/>
    <cellStyle name="Normal 6 4 2 4 5" xfId="22533"/>
    <cellStyle name="Normal 6 4 2 4 5 2" xfId="22534"/>
    <cellStyle name="Normal 6 4 2 4 5 2 2" xfId="52672"/>
    <cellStyle name="Normal 6 4 2 4 5 3" xfId="52671"/>
    <cellStyle name="Normal 6 4 2 4 6" xfId="22535"/>
    <cellStyle name="Normal 6 4 2 4 6 2" xfId="52673"/>
    <cellStyle name="Normal 6 4 2 4 7" xfId="52658"/>
    <cellStyle name="Normal 6 4 2 5" xfId="22536"/>
    <cellStyle name="Normal 6 4 2 5 2" xfId="22537"/>
    <cellStyle name="Normal 6 4 2 5 2 2" xfId="22538"/>
    <cellStyle name="Normal 6 4 2 5 2 2 2" xfId="22539"/>
    <cellStyle name="Normal 6 4 2 5 2 2 2 2" xfId="52677"/>
    <cellStyle name="Normal 6 4 2 5 2 2 3" xfId="52676"/>
    <cellStyle name="Normal 6 4 2 5 2 3" xfId="22540"/>
    <cellStyle name="Normal 6 4 2 5 2 3 2" xfId="52678"/>
    <cellStyle name="Normal 6 4 2 5 2 4" xfId="52675"/>
    <cellStyle name="Normal 6 4 2 5 3" xfId="22541"/>
    <cellStyle name="Normal 6 4 2 5 3 2" xfId="22542"/>
    <cellStyle name="Normal 6 4 2 5 3 2 2" xfId="22543"/>
    <cellStyle name="Normal 6 4 2 5 3 2 2 2" xfId="52681"/>
    <cellStyle name="Normal 6 4 2 5 3 2 3" xfId="52680"/>
    <cellStyle name="Normal 6 4 2 5 3 3" xfId="22544"/>
    <cellStyle name="Normal 6 4 2 5 3 3 2" xfId="52682"/>
    <cellStyle name="Normal 6 4 2 5 3 4" xfId="52679"/>
    <cellStyle name="Normal 6 4 2 5 4" xfId="22545"/>
    <cellStyle name="Normal 6 4 2 5 4 2" xfId="22546"/>
    <cellStyle name="Normal 6 4 2 5 4 2 2" xfId="22547"/>
    <cellStyle name="Normal 6 4 2 5 4 2 2 2" xfId="52685"/>
    <cellStyle name="Normal 6 4 2 5 4 2 3" xfId="52684"/>
    <cellStyle name="Normal 6 4 2 5 4 3" xfId="22548"/>
    <cellStyle name="Normal 6 4 2 5 4 3 2" xfId="52686"/>
    <cellStyle name="Normal 6 4 2 5 4 4" xfId="52683"/>
    <cellStyle name="Normal 6 4 2 5 5" xfId="22549"/>
    <cellStyle name="Normal 6 4 2 5 5 2" xfId="22550"/>
    <cellStyle name="Normal 6 4 2 5 5 2 2" xfId="52688"/>
    <cellStyle name="Normal 6 4 2 5 5 3" xfId="52687"/>
    <cellStyle name="Normal 6 4 2 5 6" xfId="22551"/>
    <cellStyle name="Normal 6 4 2 5 6 2" xfId="52689"/>
    <cellStyle name="Normal 6 4 2 5 7" xfId="52674"/>
    <cellStyle name="Normal 6 4 2 6" xfId="22552"/>
    <cellStyle name="Normal 6 4 2 6 2" xfId="22553"/>
    <cellStyle name="Normal 6 4 2 6 2 2" xfId="22554"/>
    <cellStyle name="Normal 6 4 2 6 2 2 2" xfId="22555"/>
    <cellStyle name="Normal 6 4 2 6 2 2 2 2" xfId="52693"/>
    <cellStyle name="Normal 6 4 2 6 2 2 3" xfId="52692"/>
    <cellStyle name="Normal 6 4 2 6 2 3" xfId="22556"/>
    <cellStyle name="Normal 6 4 2 6 2 3 2" xfId="52694"/>
    <cellStyle name="Normal 6 4 2 6 2 4" xfId="52691"/>
    <cellStyle name="Normal 6 4 2 6 3" xfId="22557"/>
    <cellStyle name="Normal 6 4 2 6 3 2" xfId="22558"/>
    <cellStyle name="Normal 6 4 2 6 3 2 2" xfId="22559"/>
    <cellStyle name="Normal 6 4 2 6 3 2 2 2" xfId="52697"/>
    <cellStyle name="Normal 6 4 2 6 3 2 3" xfId="52696"/>
    <cellStyle name="Normal 6 4 2 6 3 3" xfId="22560"/>
    <cellStyle name="Normal 6 4 2 6 3 3 2" xfId="52698"/>
    <cellStyle name="Normal 6 4 2 6 3 4" xfId="52695"/>
    <cellStyle name="Normal 6 4 2 6 4" xfId="22561"/>
    <cellStyle name="Normal 6 4 2 6 4 2" xfId="22562"/>
    <cellStyle name="Normal 6 4 2 6 4 2 2" xfId="52700"/>
    <cellStyle name="Normal 6 4 2 6 4 3" xfId="52699"/>
    <cellStyle name="Normal 6 4 2 6 5" xfId="22563"/>
    <cellStyle name="Normal 6 4 2 6 5 2" xfId="52701"/>
    <cellStyle name="Normal 6 4 2 6 6" xfId="52690"/>
    <cellStyle name="Normal 6 4 2 7" xfId="22564"/>
    <cellStyle name="Normal 6 4 2 7 2" xfId="22565"/>
    <cellStyle name="Normal 6 4 2 7 2 2" xfId="22566"/>
    <cellStyle name="Normal 6 4 2 7 2 2 2" xfId="52704"/>
    <cellStyle name="Normal 6 4 2 7 2 3" xfId="52703"/>
    <cellStyle name="Normal 6 4 2 7 3" xfId="22567"/>
    <cellStyle name="Normal 6 4 2 7 3 2" xfId="52705"/>
    <cellStyle name="Normal 6 4 2 7 4" xfId="52702"/>
    <cellStyle name="Normal 6 4 2 8" xfId="22568"/>
    <cellStyle name="Normal 6 4 2 8 2" xfId="22569"/>
    <cellStyle name="Normal 6 4 2 8 2 2" xfId="22570"/>
    <cellStyle name="Normal 6 4 2 8 2 2 2" xfId="52708"/>
    <cellStyle name="Normal 6 4 2 8 2 3" xfId="52707"/>
    <cellStyle name="Normal 6 4 2 8 3" xfId="22571"/>
    <cellStyle name="Normal 6 4 2 8 3 2" xfId="52709"/>
    <cellStyle name="Normal 6 4 2 8 4" xfId="52706"/>
    <cellStyle name="Normal 6 4 2 9" xfId="22572"/>
    <cellStyle name="Normal 6 4 2 9 2" xfId="22573"/>
    <cellStyle name="Normal 6 4 2 9 2 2" xfId="22574"/>
    <cellStyle name="Normal 6 4 2 9 2 2 2" xfId="52712"/>
    <cellStyle name="Normal 6 4 2 9 2 3" xfId="52711"/>
    <cellStyle name="Normal 6 4 2 9 3" xfId="22575"/>
    <cellStyle name="Normal 6 4 2 9 3 2" xfId="52713"/>
    <cellStyle name="Normal 6 4 2 9 4" xfId="52710"/>
    <cellStyle name="Normal 6 4 3" xfId="727"/>
    <cellStyle name="Normal 6 4 3 10" xfId="22577"/>
    <cellStyle name="Normal 6 4 3 10 2" xfId="22578"/>
    <cellStyle name="Normal 6 4 3 10 2 2" xfId="22579"/>
    <cellStyle name="Normal 6 4 3 10 2 2 2" xfId="52717"/>
    <cellStyle name="Normal 6 4 3 10 2 3" xfId="52716"/>
    <cellStyle name="Normal 6 4 3 10 3" xfId="22580"/>
    <cellStyle name="Normal 6 4 3 10 3 2" xfId="52718"/>
    <cellStyle name="Normal 6 4 3 10 4" xfId="52715"/>
    <cellStyle name="Normal 6 4 3 11" xfId="22581"/>
    <cellStyle name="Normal 6 4 3 11 2" xfId="22582"/>
    <cellStyle name="Normal 6 4 3 11 2 2" xfId="52720"/>
    <cellStyle name="Normal 6 4 3 11 3" xfId="52719"/>
    <cellStyle name="Normal 6 4 3 12" xfId="22583"/>
    <cellStyle name="Normal 6 4 3 12 2" xfId="52721"/>
    <cellStyle name="Normal 6 4 3 13" xfId="22584"/>
    <cellStyle name="Normal 6 4 3 13 2" xfId="52722"/>
    <cellStyle name="Normal 6 4 3 14" xfId="22576"/>
    <cellStyle name="Normal 6 4 3 14 2" xfId="52714"/>
    <cellStyle name="Normal 6 4 3 15" xfId="30316"/>
    <cellStyle name="Normal 6 4 3 15 2" xfId="60415"/>
    <cellStyle name="Normal 6 4 3 16" xfId="30932"/>
    <cellStyle name="Normal 6 4 3 2" xfId="22585"/>
    <cellStyle name="Normal 6 4 3 2 10" xfId="22586"/>
    <cellStyle name="Normal 6 4 3 2 10 2" xfId="22587"/>
    <cellStyle name="Normal 6 4 3 2 10 2 2" xfId="52725"/>
    <cellStyle name="Normal 6 4 3 2 10 3" xfId="52724"/>
    <cellStyle name="Normal 6 4 3 2 11" xfId="22588"/>
    <cellStyle name="Normal 6 4 3 2 11 2" xfId="52726"/>
    <cellStyle name="Normal 6 4 3 2 12" xfId="52723"/>
    <cellStyle name="Normal 6 4 3 2 2" xfId="22589"/>
    <cellStyle name="Normal 6 4 3 2 2 2" xfId="22590"/>
    <cellStyle name="Normal 6 4 3 2 2 2 2" xfId="22591"/>
    <cellStyle name="Normal 6 4 3 2 2 2 2 2" xfId="22592"/>
    <cellStyle name="Normal 6 4 3 2 2 2 2 2 2" xfId="52730"/>
    <cellStyle name="Normal 6 4 3 2 2 2 2 3" xfId="52729"/>
    <cellStyle name="Normal 6 4 3 2 2 2 3" xfId="22593"/>
    <cellStyle name="Normal 6 4 3 2 2 2 3 2" xfId="52731"/>
    <cellStyle name="Normal 6 4 3 2 2 2 4" xfId="52728"/>
    <cellStyle name="Normal 6 4 3 2 2 3" xfId="22594"/>
    <cellStyle name="Normal 6 4 3 2 2 3 2" xfId="22595"/>
    <cellStyle name="Normal 6 4 3 2 2 3 2 2" xfId="22596"/>
    <cellStyle name="Normal 6 4 3 2 2 3 2 2 2" xfId="52734"/>
    <cellStyle name="Normal 6 4 3 2 2 3 2 3" xfId="52733"/>
    <cellStyle name="Normal 6 4 3 2 2 3 3" xfId="22597"/>
    <cellStyle name="Normal 6 4 3 2 2 3 3 2" xfId="52735"/>
    <cellStyle name="Normal 6 4 3 2 2 3 4" xfId="52732"/>
    <cellStyle name="Normal 6 4 3 2 2 4" xfId="22598"/>
    <cellStyle name="Normal 6 4 3 2 2 4 2" xfId="22599"/>
    <cellStyle name="Normal 6 4 3 2 2 4 2 2" xfId="22600"/>
    <cellStyle name="Normal 6 4 3 2 2 4 2 2 2" xfId="52738"/>
    <cellStyle name="Normal 6 4 3 2 2 4 2 3" xfId="52737"/>
    <cellStyle name="Normal 6 4 3 2 2 4 3" xfId="22601"/>
    <cellStyle name="Normal 6 4 3 2 2 4 3 2" xfId="52739"/>
    <cellStyle name="Normal 6 4 3 2 2 4 4" xfId="52736"/>
    <cellStyle name="Normal 6 4 3 2 2 5" xfId="22602"/>
    <cellStyle name="Normal 6 4 3 2 2 5 2" xfId="22603"/>
    <cellStyle name="Normal 6 4 3 2 2 5 2 2" xfId="52741"/>
    <cellStyle name="Normal 6 4 3 2 2 5 3" xfId="52740"/>
    <cellStyle name="Normal 6 4 3 2 2 6" xfId="22604"/>
    <cellStyle name="Normal 6 4 3 2 2 6 2" xfId="52742"/>
    <cellStyle name="Normal 6 4 3 2 2 7" xfId="52727"/>
    <cellStyle name="Normal 6 4 3 2 3" xfId="22605"/>
    <cellStyle name="Normal 6 4 3 2 3 2" xfId="22606"/>
    <cellStyle name="Normal 6 4 3 2 3 2 2" xfId="22607"/>
    <cellStyle name="Normal 6 4 3 2 3 2 2 2" xfId="22608"/>
    <cellStyle name="Normal 6 4 3 2 3 2 2 2 2" xfId="52746"/>
    <cellStyle name="Normal 6 4 3 2 3 2 2 3" xfId="52745"/>
    <cellStyle name="Normal 6 4 3 2 3 2 3" xfId="22609"/>
    <cellStyle name="Normal 6 4 3 2 3 2 3 2" xfId="52747"/>
    <cellStyle name="Normal 6 4 3 2 3 2 4" xfId="52744"/>
    <cellStyle name="Normal 6 4 3 2 3 3" xfId="22610"/>
    <cellStyle name="Normal 6 4 3 2 3 3 2" xfId="22611"/>
    <cellStyle name="Normal 6 4 3 2 3 3 2 2" xfId="22612"/>
    <cellStyle name="Normal 6 4 3 2 3 3 2 2 2" xfId="52750"/>
    <cellStyle name="Normal 6 4 3 2 3 3 2 3" xfId="52749"/>
    <cellStyle name="Normal 6 4 3 2 3 3 3" xfId="22613"/>
    <cellStyle name="Normal 6 4 3 2 3 3 3 2" xfId="52751"/>
    <cellStyle name="Normal 6 4 3 2 3 3 4" xfId="52748"/>
    <cellStyle name="Normal 6 4 3 2 3 4" xfId="22614"/>
    <cellStyle name="Normal 6 4 3 2 3 4 2" xfId="22615"/>
    <cellStyle name="Normal 6 4 3 2 3 4 2 2" xfId="22616"/>
    <cellStyle name="Normal 6 4 3 2 3 4 2 2 2" xfId="52754"/>
    <cellStyle name="Normal 6 4 3 2 3 4 2 3" xfId="52753"/>
    <cellStyle name="Normal 6 4 3 2 3 4 3" xfId="22617"/>
    <cellStyle name="Normal 6 4 3 2 3 4 3 2" xfId="52755"/>
    <cellStyle name="Normal 6 4 3 2 3 4 4" xfId="52752"/>
    <cellStyle name="Normal 6 4 3 2 3 5" xfId="22618"/>
    <cellStyle name="Normal 6 4 3 2 3 5 2" xfId="22619"/>
    <cellStyle name="Normal 6 4 3 2 3 5 2 2" xfId="52757"/>
    <cellStyle name="Normal 6 4 3 2 3 5 3" xfId="52756"/>
    <cellStyle name="Normal 6 4 3 2 3 6" xfId="22620"/>
    <cellStyle name="Normal 6 4 3 2 3 6 2" xfId="52758"/>
    <cellStyle name="Normal 6 4 3 2 3 7" xfId="52743"/>
    <cellStyle name="Normal 6 4 3 2 4" xfId="22621"/>
    <cellStyle name="Normal 6 4 3 2 4 2" xfId="22622"/>
    <cellStyle name="Normal 6 4 3 2 4 2 2" xfId="22623"/>
    <cellStyle name="Normal 6 4 3 2 4 2 2 2" xfId="22624"/>
    <cellStyle name="Normal 6 4 3 2 4 2 2 2 2" xfId="52762"/>
    <cellStyle name="Normal 6 4 3 2 4 2 2 3" xfId="52761"/>
    <cellStyle name="Normal 6 4 3 2 4 2 3" xfId="22625"/>
    <cellStyle name="Normal 6 4 3 2 4 2 3 2" xfId="52763"/>
    <cellStyle name="Normal 6 4 3 2 4 2 4" xfId="52760"/>
    <cellStyle name="Normal 6 4 3 2 4 3" xfId="22626"/>
    <cellStyle name="Normal 6 4 3 2 4 3 2" xfId="22627"/>
    <cellStyle name="Normal 6 4 3 2 4 3 2 2" xfId="22628"/>
    <cellStyle name="Normal 6 4 3 2 4 3 2 2 2" xfId="52766"/>
    <cellStyle name="Normal 6 4 3 2 4 3 2 3" xfId="52765"/>
    <cellStyle name="Normal 6 4 3 2 4 3 3" xfId="22629"/>
    <cellStyle name="Normal 6 4 3 2 4 3 3 2" xfId="52767"/>
    <cellStyle name="Normal 6 4 3 2 4 3 4" xfId="52764"/>
    <cellStyle name="Normal 6 4 3 2 4 4" xfId="22630"/>
    <cellStyle name="Normal 6 4 3 2 4 4 2" xfId="22631"/>
    <cellStyle name="Normal 6 4 3 2 4 4 2 2" xfId="52769"/>
    <cellStyle name="Normal 6 4 3 2 4 4 3" xfId="52768"/>
    <cellStyle name="Normal 6 4 3 2 4 5" xfId="22632"/>
    <cellStyle name="Normal 6 4 3 2 4 5 2" xfId="52770"/>
    <cellStyle name="Normal 6 4 3 2 4 6" xfId="52759"/>
    <cellStyle name="Normal 6 4 3 2 5" xfId="22633"/>
    <cellStyle name="Normal 6 4 3 2 5 2" xfId="22634"/>
    <cellStyle name="Normal 6 4 3 2 5 2 2" xfId="22635"/>
    <cellStyle name="Normal 6 4 3 2 5 2 2 2" xfId="52773"/>
    <cellStyle name="Normal 6 4 3 2 5 2 3" xfId="52772"/>
    <cellStyle name="Normal 6 4 3 2 5 3" xfId="22636"/>
    <cellStyle name="Normal 6 4 3 2 5 3 2" xfId="52774"/>
    <cellStyle name="Normal 6 4 3 2 5 4" xfId="52771"/>
    <cellStyle name="Normal 6 4 3 2 6" xfId="22637"/>
    <cellStyle name="Normal 6 4 3 2 6 2" xfId="22638"/>
    <cellStyle name="Normal 6 4 3 2 6 2 2" xfId="22639"/>
    <cellStyle name="Normal 6 4 3 2 6 2 2 2" xfId="52777"/>
    <cellStyle name="Normal 6 4 3 2 6 2 3" xfId="52776"/>
    <cellStyle name="Normal 6 4 3 2 6 3" xfId="22640"/>
    <cellStyle name="Normal 6 4 3 2 6 3 2" xfId="52778"/>
    <cellStyle name="Normal 6 4 3 2 6 4" xfId="52775"/>
    <cellStyle name="Normal 6 4 3 2 7" xfId="22641"/>
    <cellStyle name="Normal 6 4 3 2 7 2" xfId="22642"/>
    <cellStyle name="Normal 6 4 3 2 7 2 2" xfId="22643"/>
    <cellStyle name="Normal 6 4 3 2 7 2 2 2" xfId="52781"/>
    <cellStyle name="Normal 6 4 3 2 7 2 3" xfId="52780"/>
    <cellStyle name="Normal 6 4 3 2 7 3" xfId="22644"/>
    <cellStyle name="Normal 6 4 3 2 7 3 2" xfId="52782"/>
    <cellStyle name="Normal 6 4 3 2 7 4" xfId="52779"/>
    <cellStyle name="Normal 6 4 3 2 8" xfId="22645"/>
    <cellStyle name="Normal 6 4 3 2 8 2" xfId="22646"/>
    <cellStyle name="Normal 6 4 3 2 8 2 2" xfId="22647"/>
    <cellStyle name="Normal 6 4 3 2 8 2 2 2" xfId="52785"/>
    <cellStyle name="Normal 6 4 3 2 8 2 3" xfId="52784"/>
    <cellStyle name="Normal 6 4 3 2 8 3" xfId="22648"/>
    <cellStyle name="Normal 6 4 3 2 8 3 2" xfId="52786"/>
    <cellStyle name="Normal 6 4 3 2 8 4" xfId="52783"/>
    <cellStyle name="Normal 6 4 3 2 9" xfId="22649"/>
    <cellStyle name="Normal 6 4 3 2 9 2" xfId="22650"/>
    <cellStyle name="Normal 6 4 3 2 9 2 2" xfId="22651"/>
    <cellStyle name="Normal 6 4 3 2 9 2 2 2" xfId="52789"/>
    <cellStyle name="Normal 6 4 3 2 9 2 3" xfId="52788"/>
    <cellStyle name="Normal 6 4 3 2 9 3" xfId="22652"/>
    <cellStyle name="Normal 6 4 3 2 9 3 2" xfId="52790"/>
    <cellStyle name="Normal 6 4 3 2 9 4" xfId="52787"/>
    <cellStyle name="Normal 6 4 3 3" xfId="22653"/>
    <cellStyle name="Normal 6 4 3 3 2" xfId="22654"/>
    <cellStyle name="Normal 6 4 3 3 2 2" xfId="22655"/>
    <cellStyle name="Normal 6 4 3 3 2 2 2" xfId="22656"/>
    <cellStyle name="Normal 6 4 3 3 2 2 2 2" xfId="52794"/>
    <cellStyle name="Normal 6 4 3 3 2 2 3" xfId="52793"/>
    <cellStyle name="Normal 6 4 3 3 2 3" xfId="22657"/>
    <cellStyle name="Normal 6 4 3 3 2 3 2" xfId="52795"/>
    <cellStyle name="Normal 6 4 3 3 2 4" xfId="52792"/>
    <cellStyle name="Normal 6 4 3 3 3" xfId="22658"/>
    <cellStyle name="Normal 6 4 3 3 3 2" xfId="22659"/>
    <cellStyle name="Normal 6 4 3 3 3 2 2" xfId="22660"/>
    <cellStyle name="Normal 6 4 3 3 3 2 2 2" xfId="52798"/>
    <cellStyle name="Normal 6 4 3 3 3 2 3" xfId="52797"/>
    <cellStyle name="Normal 6 4 3 3 3 3" xfId="22661"/>
    <cellStyle name="Normal 6 4 3 3 3 3 2" xfId="52799"/>
    <cellStyle name="Normal 6 4 3 3 3 4" xfId="52796"/>
    <cellStyle name="Normal 6 4 3 3 4" xfId="22662"/>
    <cellStyle name="Normal 6 4 3 3 4 2" xfId="22663"/>
    <cellStyle name="Normal 6 4 3 3 4 2 2" xfId="22664"/>
    <cellStyle name="Normal 6 4 3 3 4 2 2 2" xfId="52802"/>
    <cellStyle name="Normal 6 4 3 3 4 2 3" xfId="52801"/>
    <cellStyle name="Normal 6 4 3 3 4 3" xfId="22665"/>
    <cellStyle name="Normal 6 4 3 3 4 3 2" xfId="52803"/>
    <cellStyle name="Normal 6 4 3 3 4 4" xfId="52800"/>
    <cellStyle name="Normal 6 4 3 3 5" xfId="22666"/>
    <cellStyle name="Normal 6 4 3 3 5 2" xfId="22667"/>
    <cellStyle name="Normal 6 4 3 3 5 2 2" xfId="52805"/>
    <cellStyle name="Normal 6 4 3 3 5 3" xfId="52804"/>
    <cellStyle name="Normal 6 4 3 3 6" xfId="22668"/>
    <cellStyle name="Normal 6 4 3 3 6 2" xfId="52806"/>
    <cellStyle name="Normal 6 4 3 3 7" xfId="52791"/>
    <cellStyle name="Normal 6 4 3 4" xfId="22669"/>
    <cellStyle name="Normal 6 4 3 4 2" xfId="22670"/>
    <cellStyle name="Normal 6 4 3 4 2 2" xfId="22671"/>
    <cellStyle name="Normal 6 4 3 4 2 2 2" xfId="22672"/>
    <cellStyle name="Normal 6 4 3 4 2 2 2 2" xfId="52810"/>
    <cellStyle name="Normal 6 4 3 4 2 2 3" xfId="52809"/>
    <cellStyle name="Normal 6 4 3 4 2 3" xfId="22673"/>
    <cellStyle name="Normal 6 4 3 4 2 3 2" xfId="52811"/>
    <cellStyle name="Normal 6 4 3 4 2 4" xfId="52808"/>
    <cellStyle name="Normal 6 4 3 4 3" xfId="22674"/>
    <cellStyle name="Normal 6 4 3 4 3 2" xfId="22675"/>
    <cellStyle name="Normal 6 4 3 4 3 2 2" xfId="22676"/>
    <cellStyle name="Normal 6 4 3 4 3 2 2 2" xfId="52814"/>
    <cellStyle name="Normal 6 4 3 4 3 2 3" xfId="52813"/>
    <cellStyle name="Normal 6 4 3 4 3 3" xfId="22677"/>
    <cellStyle name="Normal 6 4 3 4 3 3 2" xfId="52815"/>
    <cellStyle name="Normal 6 4 3 4 3 4" xfId="52812"/>
    <cellStyle name="Normal 6 4 3 4 4" xfId="22678"/>
    <cellStyle name="Normal 6 4 3 4 4 2" xfId="22679"/>
    <cellStyle name="Normal 6 4 3 4 4 2 2" xfId="22680"/>
    <cellStyle name="Normal 6 4 3 4 4 2 2 2" xfId="52818"/>
    <cellStyle name="Normal 6 4 3 4 4 2 3" xfId="52817"/>
    <cellStyle name="Normal 6 4 3 4 4 3" xfId="22681"/>
    <cellStyle name="Normal 6 4 3 4 4 3 2" xfId="52819"/>
    <cellStyle name="Normal 6 4 3 4 4 4" xfId="52816"/>
    <cellStyle name="Normal 6 4 3 4 5" xfId="22682"/>
    <cellStyle name="Normal 6 4 3 4 5 2" xfId="22683"/>
    <cellStyle name="Normal 6 4 3 4 5 2 2" xfId="52821"/>
    <cellStyle name="Normal 6 4 3 4 5 3" xfId="52820"/>
    <cellStyle name="Normal 6 4 3 4 6" xfId="22684"/>
    <cellStyle name="Normal 6 4 3 4 6 2" xfId="52822"/>
    <cellStyle name="Normal 6 4 3 4 7" xfId="52807"/>
    <cellStyle name="Normal 6 4 3 5" xfId="22685"/>
    <cellStyle name="Normal 6 4 3 5 2" xfId="22686"/>
    <cellStyle name="Normal 6 4 3 5 2 2" xfId="22687"/>
    <cellStyle name="Normal 6 4 3 5 2 2 2" xfId="22688"/>
    <cellStyle name="Normal 6 4 3 5 2 2 2 2" xfId="52826"/>
    <cellStyle name="Normal 6 4 3 5 2 2 3" xfId="52825"/>
    <cellStyle name="Normal 6 4 3 5 2 3" xfId="22689"/>
    <cellStyle name="Normal 6 4 3 5 2 3 2" xfId="52827"/>
    <cellStyle name="Normal 6 4 3 5 2 4" xfId="52824"/>
    <cellStyle name="Normal 6 4 3 5 3" xfId="22690"/>
    <cellStyle name="Normal 6 4 3 5 3 2" xfId="22691"/>
    <cellStyle name="Normal 6 4 3 5 3 2 2" xfId="22692"/>
    <cellStyle name="Normal 6 4 3 5 3 2 2 2" xfId="52830"/>
    <cellStyle name="Normal 6 4 3 5 3 2 3" xfId="52829"/>
    <cellStyle name="Normal 6 4 3 5 3 3" xfId="22693"/>
    <cellStyle name="Normal 6 4 3 5 3 3 2" xfId="52831"/>
    <cellStyle name="Normal 6 4 3 5 3 4" xfId="52828"/>
    <cellStyle name="Normal 6 4 3 5 4" xfId="22694"/>
    <cellStyle name="Normal 6 4 3 5 4 2" xfId="22695"/>
    <cellStyle name="Normal 6 4 3 5 4 2 2" xfId="52833"/>
    <cellStyle name="Normal 6 4 3 5 4 3" xfId="52832"/>
    <cellStyle name="Normal 6 4 3 5 5" xfId="22696"/>
    <cellStyle name="Normal 6 4 3 5 5 2" xfId="52834"/>
    <cellStyle name="Normal 6 4 3 5 6" xfId="52823"/>
    <cellStyle name="Normal 6 4 3 6" xfId="22697"/>
    <cellStyle name="Normal 6 4 3 6 2" xfId="22698"/>
    <cellStyle name="Normal 6 4 3 6 2 2" xfId="22699"/>
    <cellStyle name="Normal 6 4 3 6 2 2 2" xfId="52837"/>
    <cellStyle name="Normal 6 4 3 6 2 3" xfId="52836"/>
    <cellStyle name="Normal 6 4 3 6 3" xfId="22700"/>
    <cellStyle name="Normal 6 4 3 6 3 2" xfId="52838"/>
    <cellStyle name="Normal 6 4 3 6 4" xfId="52835"/>
    <cellStyle name="Normal 6 4 3 7" xfId="22701"/>
    <cellStyle name="Normal 6 4 3 7 2" xfId="22702"/>
    <cellStyle name="Normal 6 4 3 7 2 2" xfId="22703"/>
    <cellStyle name="Normal 6 4 3 7 2 2 2" xfId="52841"/>
    <cellStyle name="Normal 6 4 3 7 2 3" xfId="52840"/>
    <cellStyle name="Normal 6 4 3 7 3" xfId="22704"/>
    <cellStyle name="Normal 6 4 3 7 3 2" xfId="52842"/>
    <cellStyle name="Normal 6 4 3 7 4" xfId="52839"/>
    <cellStyle name="Normal 6 4 3 8" xfId="22705"/>
    <cellStyle name="Normal 6 4 3 8 2" xfId="22706"/>
    <cellStyle name="Normal 6 4 3 8 2 2" xfId="22707"/>
    <cellStyle name="Normal 6 4 3 8 2 2 2" xfId="52845"/>
    <cellStyle name="Normal 6 4 3 8 2 3" xfId="52844"/>
    <cellStyle name="Normal 6 4 3 8 3" xfId="22708"/>
    <cellStyle name="Normal 6 4 3 8 3 2" xfId="52846"/>
    <cellStyle name="Normal 6 4 3 8 4" xfId="52843"/>
    <cellStyle name="Normal 6 4 3 9" xfId="22709"/>
    <cellStyle name="Normal 6 4 3 9 2" xfId="22710"/>
    <cellStyle name="Normal 6 4 3 9 2 2" xfId="22711"/>
    <cellStyle name="Normal 6 4 3 9 2 2 2" xfId="52849"/>
    <cellStyle name="Normal 6 4 3 9 2 3" xfId="52848"/>
    <cellStyle name="Normal 6 4 3 9 3" xfId="22712"/>
    <cellStyle name="Normal 6 4 3 9 3 2" xfId="52850"/>
    <cellStyle name="Normal 6 4 3 9 4" xfId="52847"/>
    <cellStyle name="Normal 6 4 4" xfId="22713"/>
    <cellStyle name="Normal 6 4 4 10" xfId="22714"/>
    <cellStyle name="Normal 6 4 4 10 2" xfId="22715"/>
    <cellStyle name="Normal 6 4 4 10 2 2" xfId="52853"/>
    <cellStyle name="Normal 6 4 4 10 3" xfId="52852"/>
    <cellStyle name="Normal 6 4 4 11" xfId="22716"/>
    <cellStyle name="Normal 6 4 4 11 2" xfId="52854"/>
    <cellStyle name="Normal 6 4 4 12" xfId="52851"/>
    <cellStyle name="Normal 6 4 4 2" xfId="22717"/>
    <cellStyle name="Normal 6 4 4 2 2" xfId="22718"/>
    <cellStyle name="Normal 6 4 4 2 2 2" xfId="22719"/>
    <cellStyle name="Normal 6 4 4 2 2 2 2" xfId="22720"/>
    <cellStyle name="Normal 6 4 4 2 2 2 2 2" xfId="52858"/>
    <cellStyle name="Normal 6 4 4 2 2 2 3" xfId="52857"/>
    <cellStyle name="Normal 6 4 4 2 2 3" xfId="22721"/>
    <cellStyle name="Normal 6 4 4 2 2 3 2" xfId="52859"/>
    <cellStyle name="Normal 6 4 4 2 2 4" xfId="52856"/>
    <cellStyle name="Normal 6 4 4 2 3" xfId="22722"/>
    <cellStyle name="Normal 6 4 4 2 3 2" xfId="22723"/>
    <cellStyle name="Normal 6 4 4 2 3 2 2" xfId="22724"/>
    <cellStyle name="Normal 6 4 4 2 3 2 2 2" xfId="52862"/>
    <cellStyle name="Normal 6 4 4 2 3 2 3" xfId="52861"/>
    <cellStyle name="Normal 6 4 4 2 3 3" xfId="22725"/>
    <cellStyle name="Normal 6 4 4 2 3 3 2" xfId="52863"/>
    <cellStyle name="Normal 6 4 4 2 3 4" xfId="52860"/>
    <cellStyle name="Normal 6 4 4 2 4" xfId="22726"/>
    <cellStyle name="Normal 6 4 4 2 4 2" xfId="22727"/>
    <cellStyle name="Normal 6 4 4 2 4 2 2" xfId="22728"/>
    <cellStyle name="Normal 6 4 4 2 4 2 2 2" xfId="52866"/>
    <cellStyle name="Normal 6 4 4 2 4 2 3" xfId="52865"/>
    <cellStyle name="Normal 6 4 4 2 4 3" xfId="22729"/>
    <cellStyle name="Normal 6 4 4 2 4 3 2" xfId="52867"/>
    <cellStyle name="Normal 6 4 4 2 4 4" xfId="52864"/>
    <cellStyle name="Normal 6 4 4 2 5" xfId="22730"/>
    <cellStyle name="Normal 6 4 4 2 5 2" xfId="22731"/>
    <cellStyle name="Normal 6 4 4 2 5 2 2" xfId="52869"/>
    <cellStyle name="Normal 6 4 4 2 5 3" xfId="52868"/>
    <cellStyle name="Normal 6 4 4 2 6" xfId="22732"/>
    <cellStyle name="Normal 6 4 4 2 6 2" xfId="52870"/>
    <cellStyle name="Normal 6 4 4 2 7" xfId="52855"/>
    <cellStyle name="Normal 6 4 4 3" xfId="22733"/>
    <cellStyle name="Normal 6 4 4 3 2" xfId="22734"/>
    <cellStyle name="Normal 6 4 4 3 2 2" xfId="22735"/>
    <cellStyle name="Normal 6 4 4 3 2 2 2" xfId="22736"/>
    <cellStyle name="Normal 6 4 4 3 2 2 2 2" xfId="52874"/>
    <cellStyle name="Normal 6 4 4 3 2 2 3" xfId="52873"/>
    <cellStyle name="Normal 6 4 4 3 2 3" xfId="22737"/>
    <cellStyle name="Normal 6 4 4 3 2 3 2" xfId="52875"/>
    <cellStyle name="Normal 6 4 4 3 2 4" xfId="52872"/>
    <cellStyle name="Normal 6 4 4 3 3" xfId="22738"/>
    <cellStyle name="Normal 6 4 4 3 3 2" xfId="22739"/>
    <cellStyle name="Normal 6 4 4 3 3 2 2" xfId="22740"/>
    <cellStyle name="Normal 6 4 4 3 3 2 2 2" xfId="52878"/>
    <cellStyle name="Normal 6 4 4 3 3 2 3" xfId="52877"/>
    <cellStyle name="Normal 6 4 4 3 3 3" xfId="22741"/>
    <cellStyle name="Normal 6 4 4 3 3 3 2" xfId="52879"/>
    <cellStyle name="Normal 6 4 4 3 3 4" xfId="52876"/>
    <cellStyle name="Normal 6 4 4 3 4" xfId="22742"/>
    <cellStyle name="Normal 6 4 4 3 4 2" xfId="22743"/>
    <cellStyle name="Normal 6 4 4 3 4 2 2" xfId="22744"/>
    <cellStyle name="Normal 6 4 4 3 4 2 2 2" xfId="52882"/>
    <cellStyle name="Normal 6 4 4 3 4 2 3" xfId="52881"/>
    <cellStyle name="Normal 6 4 4 3 4 3" xfId="22745"/>
    <cellStyle name="Normal 6 4 4 3 4 3 2" xfId="52883"/>
    <cellStyle name="Normal 6 4 4 3 4 4" xfId="52880"/>
    <cellStyle name="Normal 6 4 4 3 5" xfId="22746"/>
    <cellStyle name="Normal 6 4 4 3 5 2" xfId="22747"/>
    <cellStyle name="Normal 6 4 4 3 5 2 2" xfId="52885"/>
    <cellStyle name="Normal 6 4 4 3 5 3" xfId="52884"/>
    <cellStyle name="Normal 6 4 4 3 6" xfId="22748"/>
    <cellStyle name="Normal 6 4 4 3 6 2" xfId="52886"/>
    <cellStyle name="Normal 6 4 4 3 7" xfId="52871"/>
    <cellStyle name="Normal 6 4 4 4" xfId="22749"/>
    <cellStyle name="Normal 6 4 4 4 2" xfId="22750"/>
    <cellStyle name="Normal 6 4 4 4 2 2" xfId="22751"/>
    <cellStyle name="Normal 6 4 4 4 2 2 2" xfId="22752"/>
    <cellStyle name="Normal 6 4 4 4 2 2 2 2" xfId="52890"/>
    <cellStyle name="Normal 6 4 4 4 2 2 3" xfId="52889"/>
    <cellStyle name="Normal 6 4 4 4 2 3" xfId="22753"/>
    <cellStyle name="Normal 6 4 4 4 2 3 2" xfId="52891"/>
    <cellStyle name="Normal 6 4 4 4 2 4" xfId="52888"/>
    <cellStyle name="Normal 6 4 4 4 3" xfId="22754"/>
    <cellStyle name="Normal 6 4 4 4 3 2" xfId="22755"/>
    <cellStyle name="Normal 6 4 4 4 3 2 2" xfId="22756"/>
    <cellStyle name="Normal 6 4 4 4 3 2 2 2" xfId="52894"/>
    <cellStyle name="Normal 6 4 4 4 3 2 3" xfId="52893"/>
    <cellStyle name="Normal 6 4 4 4 3 3" xfId="22757"/>
    <cellStyle name="Normal 6 4 4 4 3 3 2" xfId="52895"/>
    <cellStyle name="Normal 6 4 4 4 3 4" xfId="52892"/>
    <cellStyle name="Normal 6 4 4 4 4" xfId="22758"/>
    <cellStyle name="Normal 6 4 4 4 4 2" xfId="22759"/>
    <cellStyle name="Normal 6 4 4 4 4 2 2" xfId="52897"/>
    <cellStyle name="Normal 6 4 4 4 4 3" xfId="52896"/>
    <cellStyle name="Normal 6 4 4 4 5" xfId="22760"/>
    <cellStyle name="Normal 6 4 4 4 5 2" xfId="52898"/>
    <cellStyle name="Normal 6 4 4 4 6" xfId="52887"/>
    <cellStyle name="Normal 6 4 4 5" xfId="22761"/>
    <cellStyle name="Normal 6 4 4 5 2" xfId="22762"/>
    <cellStyle name="Normal 6 4 4 5 2 2" xfId="22763"/>
    <cellStyle name="Normal 6 4 4 5 2 2 2" xfId="52901"/>
    <cellStyle name="Normal 6 4 4 5 2 3" xfId="52900"/>
    <cellStyle name="Normal 6 4 4 5 3" xfId="22764"/>
    <cellStyle name="Normal 6 4 4 5 3 2" xfId="52902"/>
    <cellStyle name="Normal 6 4 4 5 4" xfId="52899"/>
    <cellStyle name="Normal 6 4 4 6" xfId="22765"/>
    <cellStyle name="Normal 6 4 4 6 2" xfId="22766"/>
    <cellStyle name="Normal 6 4 4 6 2 2" xfId="22767"/>
    <cellStyle name="Normal 6 4 4 6 2 2 2" xfId="52905"/>
    <cellStyle name="Normal 6 4 4 6 2 3" xfId="52904"/>
    <cellStyle name="Normal 6 4 4 6 3" xfId="22768"/>
    <cellStyle name="Normal 6 4 4 6 3 2" xfId="52906"/>
    <cellStyle name="Normal 6 4 4 6 4" xfId="52903"/>
    <cellStyle name="Normal 6 4 4 7" xfId="22769"/>
    <cellStyle name="Normal 6 4 4 7 2" xfId="22770"/>
    <cellStyle name="Normal 6 4 4 7 2 2" xfId="22771"/>
    <cellStyle name="Normal 6 4 4 7 2 2 2" xfId="52909"/>
    <cellStyle name="Normal 6 4 4 7 2 3" xfId="52908"/>
    <cellStyle name="Normal 6 4 4 7 3" xfId="22772"/>
    <cellStyle name="Normal 6 4 4 7 3 2" xfId="52910"/>
    <cellStyle name="Normal 6 4 4 7 4" xfId="52907"/>
    <cellStyle name="Normal 6 4 4 8" xfId="22773"/>
    <cellStyle name="Normal 6 4 4 8 2" xfId="22774"/>
    <cellStyle name="Normal 6 4 4 8 2 2" xfId="22775"/>
    <cellStyle name="Normal 6 4 4 8 2 2 2" xfId="52913"/>
    <cellStyle name="Normal 6 4 4 8 2 3" xfId="52912"/>
    <cellStyle name="Normal 6 4 4 8 3" xfId="22776"/>
    <cellStyle name="Normal 6 4 4 8 3 2" xfId="52914"/>
    <cellStyle name="Normal 6 4 4 8 4" xfId="52911"/>
    <cellStyle name="Normal 6 4 4 9" xfId="22777"/>
    <cellStyle name="Normal 6 4 4 9 2" xfId="22778"/>
    <cellStyle name="Normal 6 4 4 9 2 2" xfId="22779"/>
    <cellStyle name="Normal 6 4 4 9 2 2 2" xfId="52917"/>
    <cellStyle name="Normal 6 4 4 9 2 3" xfId="52916"/>
    <cellStyle name="Normal 6 4 4 9 3" xfId="22780"/>
    <cellStyle name="Normal 6 4 4 9 3 2" xfId="52918"/>
    <cellStyle name="Normal 6 4 4 9 4" xfId="52915"/>
    <cellStyle name="Normal 6 4 5" xfId="22781"/>
    <cellStyle name="Normal 6 4 5 2" xfId="22782"/>
    <cellStyle name="Normal 6 4 5 2 2" xfId="22783"/>
    <cellStyle name="Normal 6 4 5 2 2 2" xfId="22784"/>
    <cellStyle name="Normal 6 4 5 2 2 2 2" xfId="52922"/>
    <cellStyle name="Normal 6 4 5 2 2 3" xfId="52921"/>
    <cellStyle name="Normal 6 4 5 2 3" xfId="22785"/>
    <cellStyle name="Normal 6 4 5 2 3 2" xfId="52923"/>
    <cellStyle name="Normal 6 4 5 2 4" xfId="52920"/>
    <cellStyle name="Normal 6 4 5 3" xfId="22786"/>
    <cellStyle name="Normal 6 4 5 3 2" xfId="22787"/>
    <cellStyle name="Normal 6 4 5 3 2 2" xfId="22788"/>
    <cellStyle name="Normal 6 4 5 3 2 2 2" xfId="52926"/>
    <cellStyle name="Normal 6 4 5 3 2 3" xfId="52925"/>
    <cellStyle name="Normal 6 4 5 3 3" xfId="22789"/>
    <cellStyle name="Normal 6 4 5 3 3 2" xfId="52927"/>
    <cellStyle name="Normal 6 4 5 3 4" xfId="52924"/>
    <cellStyle name="Normal 6 4 5 4" xfId="22790"/>
    <cellStyle name="Normal 6 4 5 4 2" xfId="22791"/>
    <cellStyle name="Normal 6 4 5 4 2 2" xfId="22792"/>
    <cellStyle name="Normal 6 4 5 4 2 2 2" xfId="52930"/>
    <cellStyle name="Normal 6 4 5 4 2 3" xfId="52929"/>
    <cellStyle name="Normal 6 4 5 4 3" xfId="22793"/>
    <cellStyle name="Normal 6 4 5 4 3 2" xfId="52931"/>
    <cellStyle name="Normal 6 4 5 4 4" xfId="52928"/>
    <cellStyle name="Normal 6 4 5 5" xfId="22794"/>
    <cellStyle name="Normal 6 4 5 5 2" xfId="22795"/>
    <cellStyle name="Normal 6 4 5 5 2 2" xfId="52933"/>
    <cellStyle name="Normal 6 4 5 5 3" xfId="52932"/>
    <cellStyle name="Normal 6 4 5 6" xfId="22796"/>
    <cellStyle name="Normal 6 4 5 6 2" xfId="52934"/>
    <cellStyle name="Normal 6 4 5 7" xfId="52919"/>
    <cellStyle name="Normal 6 4 6" xfId="22797"/>
    <cellStyle name="Normal 6 4 6 2" xfId="22798"/>
    <cellStyle name="Normal 6 4 6 2 2" xfId="22799"/>
    <cellStyle name="Normal 6 4 6 2 2 2" xfId="22800"/>
    <cellStyle name="Normal 6 4 6 2 2 2 2" xfId="52938"/>
    <cellStyle name="Normal 6 4 6 2 2 3" xfId="52937"/>
    <cellStyle name="Normal 6 4 6 2 3" xfId="22801"/>
    <cellStyle name="Normal 6 4 6 2 3 2" xfId="52939"/>
    <cellStyle name="Normal 6 4 6 2 4" xfId="52936"/>
    <cellStyle name="Normal 6 4 6 3" xfId="22802"/>
    <cellStyle name="Normal 6 4 6 3 2" xfId="22803"/>
    <cellStyle name="Normal 6 4 6 3 2 2" xfId="22804"/>
    <cellStyle name="Normal 6 4 6 3 2 2 2" xfId="52942"/>
    <cellStyle name="Normal 6 4 6 3 2 3" xfId="52941"/>
    <cellStyle name="Normal 6 4 6 3 3" xfId="22805"/>
    <cellStyle name="Normal 6 4 6 3 3 2" xfId="52943"/>
    <cellStyle name="Normal 6 4 6 3 4" xfId="52940"/>
    <cellStyle name="Normal 6 4 6 4" xfId="22806"/>
    <cellStyle name="Normal 6 4 6 4 2" xfId="22807"/>
    <cellStyle name="Normal 6 4 6 4 2 2" xfId="22808"/>
    <cellStyle name="Normal 6 4 6 4 2 2 2" xfId="52946"/>
    <cellStyle name="Normal 6 4 6 4 2 3" xfId="52945"/>
    <cellStyle name="Normal 6 4 6 4 3" xfId="22809"/>
    <cellStyle name="Normal 6 4 6 4 3 2" xfId="52947"/>
    <cellStyle name="Normal 6 4 6 4 4" xfId="52944"/>
    <cellStyle name="Normal 6 4 6 5" xfId="22810"/>
    <cellStyle name="Normal 6 4 6 5 2" xfId="22811"/>
    <cellStyle name="Normal 6 4 6 5 2 2" xfId="52949"/>
    <cellStyle name="Normal 6 4 6 5 3" xfId="52948"/>
    <cellStyle name="Normal 6 4 6 6" xfId="22812"/>
    <cellStyle name="Normal 6 4 6 6 2" xfId="52950"/>
    <cellStyle name="Normal 6 4 6 7" xfId="52935"/>
    <cellStyle name="Normal 6 4 7" xfId="22813"/>
    <cellStyle name="Normal 6 4 7 2" xfId="22814"/>
    <cellStyle name="Normal 6 4 7 2 2" xfId="22815"/>
    <cellStyle name="Normal 6 4 7 2 2 2" xfId="22816"/>
    <cellStyle name="Normal 6 4 7 2 2 2 2" xfId="52954"/>
    <cellStyle name="Normal 6 4 7 2 2 3" xfId="52953"/>
    <cellStyle name="Normal 6 4 7 2 3" xfId="22817"/>
    <cellStyle name="Normal 6 4 7 2 3 2" xfId="52955"/>
    <cellStyle name="Normal 6 4 7 2 4" xfId="52952"/>
    <cellStyle name="Normal 6 4 7 3" xfId="22818"/>
    <cellStyle name="Normal 6 4 7 3 2" xfId="22819"/>
    <cellStyle name="Normal 6 4 7 3 2 2" xfId="22820"/>
    <cellStyle name="Normal 6 4 7 3 2 2 2" xfId="52958"/>
    <cellStyle name="Normal 6 4 7 3 2 3" xfId="52957"/>
    <cellStyle name="Normal 6 4 7 3 3" xfId="22821"/>
    <cellStyle name="Normal 6 4 7 3 3 2" xfId="52959"/>
    <cellStyle name="Normal 6 4 7 3 4" xfId="52956"/>
    <cellStyle name="Normal 6 4 7 4" xfId="22822"/>
    <cellStyle name="Normal 6 4 7 4 2" xfId="22823"/>
    <cellStyle name="Normal 6 4 7 4 2 2" xfId="52961"/>
    <cellStyle name="Normal 6 4 7 4 3" xfId="52960"/>
    <cellStyle name="Normal 6 4 7 5" xfId="22824"/>
    <cellStyle name="Normal 6 4 7 5 2" xfId="52962"/>
    <cellStyle name="Normal 6 4 7 6" xfId="52951"/>
    <cellStyle name="Normal 6 4 8" xfId="22825"/>
    <cellStyle name="Normal 6 4 8 2" xfId="22826"/>
    <cellStyle name="Normal 6 4 8 2 2" xfId="22827"/>
    <cellStyle name="Normal 6 4 8 2 2 2" xfId="52965"/>
    <cellStyle name="Normal 6 4 8 2 3" xfId="52964"/>
    <cellStyle name="Normal 6 4 8 3" xfId="22828"/>
    <cellStyle name="Normal 6 4 8 3 2" xfId="52966"/>
    <cellStyle name="Normal 6 4 8 4" xfId="52963"/>
    <cellStyle name="Normal 6 4 9" xfId="22829"/>
    <cellStyle name="Normal 6 4 9 2" xfId="22830"/>
    <cellStyle name="Normal 6 4 9 2 2" xfId="22831"/>
    <cellStyle name="Normal 6 4 9 2 2 2" xfId="52969"/>
    <cellStyle name="Normal 6 4 9 2 3" xfId="52968"/>
    <cellStyle name="Normal 6 4 9 3" xfId="22832"/>
    <cellStyle name="Normal 6 4 9 3 2" xfId="52970"/>
    <cellStyle name="Normal 6 4 9 4" xfId="52967"/>
    <cellStyle name="Normal 6 5" xfId="662"/>
    <cellStyle name="Normal 6 5 10" xfId="22834"/>
    <cellStyle name="Normal 6 5 10 2" xfId="22835"/>
    <cellStyle name="Normal 6 5 10 2 2" xfId="22836"/>
    <cellStyle name="Normal 6 5 10 2 2 2" xfId="52974"/>
    <cellStyle name="Normal 6 5 10 2 3" xfId="52973"/>
    <cellStyle name="Normal 6 5 10 3" xfId="22837"/>
    <cellStyle name="Normal 6 5 10 3 2" xfId="52975"/>
    <cellStyle name="Normal 6 5 10 4" xfId="52972"/>
    <cellStyle name="Normal 6 5 11" xfId="22838"/>
    <cellStyle name="Normal 6 5 11 2" xfId="22839"/>
    <cellStyle name="Normal 6 5 11 2 2" xfId="22840"/>
    <cellStyle name="Normal 6 5 11 2 2 2" xfId="52978"/>
    <cellStyle name="Normal 6 5 11 2 3" xfId="52977"/>
    <cellStyle name="Normal 6 5 11 3" xfId="22841"/>
    <cellStyle name="Normal 6 5 11 3 2" xfId="52979"/>
    <cellStyle name="Normal 6 5 11 4" xfId="52976"/>
    <cellStyle name="Normal 6 5 12" xfId="22842"/>
    <cellStyle name="Normal 6 5 12 2" xfId="22843"/>
    <cellStyle name="Normal 6 5 12 2 2" xfId="22844"/>
    <cellStyle name="Normal 6 5 12 2 2 2" xfId="52982"/>
    <cellStyle name="Normal 6 5 12 2 3" xfId="52981"/>
    <cellStyle name="Normal 6 5 12 3" xfId="22845"/>
    <cellStyle name="Normal 6 5 12 3 2" xfId="52983"/>
    <cellStyle name="Normal 6 5 12 4" xfId="52980"/>
    <cellStyle name="Normal 6 5 13" xfId="22846"/>
    <cellStyle name="Normal 6 5 13 2" xfId="22847"/>
    <cellStyle name="Normal 6 5 13 2 2" xfId="52985"/>
    <cellStyle name="Normal 6 5 13 3" xfId="52984"/>
    <cellStyle name="Normal 6 5 14" xfId="22848"/>
    <cellStyle name="Normal 6 5 14 2" xfId="52986"/>
    <cellStyle name="Normal 6 5 15" xfId="22849"/>
    <cellStyle name="Normal 6 5 15 2" xfId="52987"/>
    <cellStyle name="Normal 6 5 16" xfId="22833"/>
    <cellStyle name="Normal 6 5 16 2" xfId="52971"/>
    <cellStyle name="Normal 6 5 17" xfId="30264"/>
    <cellStyle name="Normal 6 5 17 2" xfId="60363"/>
    <cellStyle name="Normal 6 5 18" xfId="30880"/>
    <cellStyle name="Normal 6 5 2" xfId="22850"/>
    <cellStyle name="Normal 6 5 2 10" xfId="22851"/>
    <cellStyle name="Normal 6 5 2 10 2" xfId="22852"/>
    <cellStyle name="Normal 6 5 2 10 2 2" xfId="22853"/>
    <cellStyle name="Normal 6 5 2 10 2 2 2" xfId="52991"/>
    <cellStyle name="Normal 6 5 2 10 2 3" xfId="52990"/>
    <cellStyle name="Normal 6 5 2 10 3" xfId="22854"/>
    <cellStyle name="Normal 6 5 2 10 3 2" xfId="52992"/>
    <cellStyle name="Normal 6 5 2 10 4" xfId="52989"/>
    <cellStyle name="Normal 6 5 2 11" xfId="22855"/>
    <cellStyle name="Normal 6 5 2 11 2" xfId="22856"/>
    <cellStyle name="Normal 6 5 2 11 2 2" xfId="22857"/>
    <cellStyle name="Normal 6 5 2 11 2 2 2" xfId="52995"/>
    <cellStyle name="Normal 6 5 2 11 2 3" xfId="52994"/>
    <cellStyle name="Normal 6 5 2 11 3" xfId="22858"/>
    <cellStyle name="Normal 6 5 2 11 3 2" xfId="52996"/>
    <cellStyle name="Normal 6 5 2 11 4" xfId="52993"/>
    <cellStyle name="Normal 6 5 2 12" xfId="22859"/>
    <cellStyle name="Normal 6 5 2 12 2" xfId="22860"/>
    <cellStyle name="Normal 6 5 2 12 2 2" xfId="52998"/>
    <cellStyle name="Normal 6 5 2 12 3" xfId="52997"/>
    <cellStyle name="Normal 6 5 2 13" xfId="22861"/>
    <cellStyle name="Normal 6 5 2 13 2" xfId="52999"/>
    <cellStyle name="Normal 6 5 2 14" xfId="22862"/>
    <cellStyle name="Normal 6 5 2 14 2" xfId="53000"/>
    <cellStyle name="Normal 6 5 2 15" xfId="52988"/>
    <cellStyle name="Normal 6 5 2 2" xfId="22863"/>
    <cellStyle name="Normal 6 5 2 2 10" xfId="22864"/>
    <cellStyle name="Normal 6 5 2 2 10 2" xfId="22865"/>
    <cellStyle name="Normal 6 5 2 2 10 2 2" xfId="22866"/>
    <cellStyle name="Normal 6 5 2 2 10 2 2 2" xfId="53004"/>
    <cellStyle name="Normal 6 5 2 2 10 2 3" xfId="53003"/>
    <cellStyle name="Normal 6 5 2 2 10 3" xfId="22867"/>
    <cellStyle name="Normal 6 5 2 2 10 3 2" xfId="53005"/>
    <cellStyle name="Normal 6 5 2 2 10 4" xfId="53002"/>
    <cellStyle name="Normal 6 5 2 2 11" xfId="22868"/>
    <cellStyle name="Normal 6 5 2 2 11 2" xfId="22869"/>
    <cellStyle name="Normal 6 5 2 2 11 2 2" xfId="53007"/>
    <cellStyle name="Normal 6 5 2 2 11 3" xfId="53006"/>
    <cellStyle name="Normal 6 5 2 2 12" xfId="22870"/>
    <cellStyle name="Normal 6 5 2 2 12 2" xfId="53008"/>
    <cellStyle name="Normal 6 5 2 2 13" xfId="22871"/>
    <cellStyle name="Normal 6 5 2 2 13 2" xfId="53009"/>
    <cellStyle name="Normal 6 5 2 2 14" xfId="53001"/>
    <cellStyle name="Normal 6 5 2 2 2" xfId="22872"/>
    <cellStyle name="Normal 6 5 2 2 2 10" xfId="22873"/>
    <cellStyle name="Normal 6 5 2 2 2 10 2" xfId="22874"/>
    <cellStyle name="Normal 6 5 2 2 2 10 2 2" xfId="53012"/>
    <cellStyle name="Normal 6 5 2 2 2 10 3" xfId="53011"/>
    <cellStyle name="Normal 6 5 2 2 2 11" xfId="22875"/>
    <cellStyle name="Normal 6 5 2 2 2 11 2" xfId="53013"/>
    <cellStyle name="Normal 6 5 2 2 2 12" xfId="53010"/>
    <cellStyle name="Normal 6 5 2 2 2 2" xfId="22876"/>
    <cellStyle name="Normal 6 5 2 2 2 2 2" xfId="22877"/>
    <cellStyle name="Normal 6 5 2 2 2 2 2 2" xfId="22878"/>
    <cellStyle name="Normal 6 5 2 2 2 2 2 2 2" xfId="22879"/>
    <cellStyle name="Normal 6 5 2 2 2 2 2 2 2 2" xfId="53017"/>
    <cellStyle name="Normal 6 5 2 2 2 2 2 2 3" xfId="53016"/>
    <cellStyle name="Normal 6 5 2 2 2 2 2 3" xfId="22880"/>
    <cellStyle name="Normal 6 5 2 2 2 2 2 3 2" xfId="53018"/>
    <cellStyle name="Normal 6 5 2 2 2 2 2 4" xfId="53015"/>
    <cellStyle name="Normal 6 5 2 2 2 2 3" xfId="22881"/>
    <cellStyle name="Normal 6 5 2 2 2 2 3 2" xfId="22882"/>
    <cellStyle name="Normal 6 5 2 2 2 2 3 2 2" xfId="22883"/>
    <cellStyle name="Normal 6 5 2 2 2 2 3 2 2 2" xfId="53021"/>
    <cellStyle name="Normal 6 5 2 2 2 2 3 2 3" xfId="53020"/>
    <cellStyle name="Normal 6 5 2 2 2 2 3 3" xfId="22884"/>
    <cellStyle name="Normal 6 5 2 2 2 2 3 3 2" xfId="53022"/>
    <cellStyle name="Normal 6 5 2 2 2 2 3 4" xfId="53019"/>
    <cellStyle name="Normal 6 5 2 2 2 2 4" xfId="22885"/>
    <cellStyle name="Normal 6 5 2 2 2 2 4 2" xfId="22886"/>
    <cellStyle name="Normal 6 5 2 2 2 2 4 2 2" xfId="22887"/>
    <cellStyle name="Normal 6 5 2 2 2 2 4 2 2 2" xfId="53025"/>
    <cellStyle name="Normal 6 5 2 2 2 2 4 2 3" xfId="53024"/>
    <cellStyle name="Normal 6 5 2 2 2 2 4 3" xfId="22888"/>
    <cellStyle name="Normal 6 5 2 2 2 2 4 3 2" xfId="53026"/>
    <cellStyle name="Normal 6 5 2 2 2 2 4 4" xfId="53023"/>
    <cellStyle name="Normal 6 5 2 2 2 2 5" xfId="22889"/>
    <cellStyle name="Normal 6 5 2 2 2 2 5 2" xfId="22890"/>
    <cellStyle name="Normal 6 5 2 2 2 2 5 2 2" xfId="53028"/>
    <cellStyle name="Normal 6 5 2 2 2 2 5 3" xfId="53027"/>
    <cellStyle name="Normal 6 5 2 2 2 2 6" xfId="22891"/>
    <cellStyle name="Normal 6 5 2 2 2 2 6 2" xfId="53029"/>
    <cellStyle name="Normal 6 5 2 2 2 2 7" xfId="53014"/>
    <cellStyle name="Normal 6 5 2 2 2 3" xfId="22892"/>
    <cellStyle name="Normal 6 5 2 2 2 3 2" xfId="22893"/>
    <cellStyle name="Normal 6 5 2 2 2 3 2 2" xfId="22894"/>
    <cellStyle name="Normal 6 5 2 2 2 3 2 2 2" xfId="22895"/>
    <cellStyle name="Normal 6 5 2 2 2 3 2 2 2 2" xfId="53033"/>
    <cellStyle name="Normal 6 5 2 2 2 3 2 2 3" xfId="53032"/>
    <cellStyle name="Normal 6 5 2 2 2 3 2 3" xfId="22896"/>
    <cellStyle name="Normal 6 5 2 2 2 3 2 3 2" xfId="53034"/>
    <cellStyle name="Normal 6 5 2 2 2 3 2 4" xfId="53031"/>
    <cellStyle name="Normal 6 5 2 2 2 3 3" xfId="22897"/>
    <cellStyle name="Normal 6 5 2 2 2 3 3 2" xfId="22898"/>
    <cellStyle name="Normal 6 5 2 2 2 3 3 2 2" xfId="22899"/>
    <cellStyle name="Normal 6 5 2 2 2 3 3 2 2 2" xfId="53037"/>
    <cellStyle name="Normal 6 5 2 2 2 3 3 2 3" xfId="53036"/>
    <cellStyle name="Normal 6 5 2 2 2 3 3 3" xfId="22900"/>
    <cellStyle name="Normal 6 5 2 2 2 3 3 3 2" xfId="53038"/>
    <cellStyle name="Normal 6 5 2 2 2 3 3 4" xfId="53035"/>
    <cellStyle name="Normal 6 5 2 2 2 3 4" xfId="22901"/>
    <cellStyle name="Normal 6 5 2 2 2 3 4 2" xfId="22902"/>
    <cellStyle name="Normal 6 5 2 2 2 3 4 2 2" xfId="22903"/>
    <cellStyle name="Normal 6 5 2 2 2 3 4 2 2 2" xfId="53041"/>
    <cellStyle name="Normal 6 5 2 2 2 3 4 2 3" xfId="53040"/>
    <cellStyle name="Normal 6 5 2 2 2 3 4 3" xfId="22904"/>
    <cellStyle name="Normal 6 5 2 2 2 3 4 3 2" xfId="53042"/>
    <cellStyle name="Normal 6 5 2 2 2 3 4 4" xfId="53039"/>
    <cellStyle name="Normal 6 5 2 2 2 3 5" xfId="22905"/>
    <cellStyle name="Normal 6 5 2 2 2 3 5 2" xfId="22906"/>
    <cellStyle name="Normal 6 5 2 2 2 3 5 2 2" xfId="53044"/>
    <cellStyle name="Normal 6 5 2 2 2 3 5 3" xfId="53043"/>
    <cellStyle name="Normal 6 5 2 2 2 3 6" xfId="22907"/>
    <cellStyle name="Normal 6 5 2 2 2 3 6 2" xfId="53045"/>
    <cellStyle name="Normal 6 5 2 2 2 3 7" xfId="53030"/>
    <cellStyle name="Normal 6 5 2 2 2 4" xfId="22908"/>
    <cellStyle name="Normal 6 5 2 2 2 4 2" xfId="22909"/>
    <cellStyle name="Normal 6 5 2 2 2 4 2 2" xfId="22910"/>
    <cellStyle name="Normal 6 5 2 2 2 4 2 2 2" xfId="22911"/>
    <cellStyle name="Normal 6 5 2 2 2 4 2 2 2 2" xfId="53049"/>
    <cellStyle name="Normal 6 5 2 2 2 4 2 2 3" xfId="53048"/>
    <cellStyle name="Normal 6 5 2 2 2 4 2 3" xfId="22912"/>
    <cellStyle name="Normal 6 5 2 2 2 4 2 3 2" xfId="53050"/>
    <cellStyle name="Normal 6 5 2 2 2 4 2 4" xfId="53047"/>
    <cellStyle name="Normal 6 5 2 2 2 4 3" xfId="22913"/>
    <cellStyle name="Normal 6 5 2 2 2 4 3 2" xfId="22914"/>
    <cellStyle name="Normal 6 5 2 2 2 4 3 2 2" xfId="22915"/>
    <cellStyle name="Normal 6 5 2 2 2 4 3 2 2 2" xfId="53053"/>
    <cellStyle name="Normal 6 5 2 2 2 4 3 2 3" xfId="53052"/>
    <cellStyle name="Normal 6 5 2 2 2 4 3 3" xfId="22916"/>
    <cellStyle name="Normal 6 5 2 2 2 4 3 3 2" xfId="53054"/>
    <cellStyle name="Normal 6 5 2 2 2 4 3 4" xfId="53051"/>
    <cellStyle name="Normal 6 5 2 2 2 4 4" xfId="22917"/>
    <cellStyle name="Normal 6 5 2 2 2 4 4 2" xfId="22918"/>
    <cellStyle name="Normal 6 5 2 2 2 4 4 2 2" xfId="53056"/>
    <cellStyle name="Normal 6 5 2 2 2 4 4 3" xfId="53055"/>
    <cellStyle name="Normal 6 5 2 2 2 4 5" xfId="22919"/>
    <cellStyle name="Normal 6 5 2 2 2 4 5 2" xfId="53057"/>
    <cellStyle name="Normal 6 5 2 2 2 4 6" xfId="53046"/>
    <cellStyle name="Normal 6 5 2 2 2 5" xfId="22920"/>
    <cellStyle name="Normal 6 5 2 2 2 5 2" xfId="22921"/>
    <cellStyle name="Normal 6 5 2 2 2 5 2 2" xfId="22922"/>
    <cellStyle name="Normal 6 5 2 2 2 5 2 2 2" xfId="53060"/>
    <cellStyle name="Normal 6 5 2 2 2 5 2 3" xfId="53059"/>
    <cellStyle name="Normal 6 5 2 2 2 5 3" xfId="22923"/>
    <cellStyle name="Normal 6 5 2 2 2 5 3 2" xfId="53061"/>
    <cellStyle name="Normal 6 5 2 2 2 5 4" xfId="53058"/>
    <cellStyle name="Normal 6 5 2 2 2 6" xfId="22924"/>
    <cellStyle name="Normal 6 5 2 2 2 6 2" xfId="22925"/>
    <cellStyle name="Normal 6 5 2 2 2 6 2 2" xfId="22926"/>
    <cellStyle name="Normal 6 5 2 2 2 6 2 2 2" xfId="53064"/>
    <cellStyle name="Normal 6 5 2 2 2 6 2 3" xfId="53063"/>
    <cellStyle name="Normal 6 5 2 2 2 6 3" xfId="22927"/>
    <cellStyle name="Normal 6 5 2 2 2 6 3 2" xfId="53065"/>
    <cellStyle name="Normal 6 5 2 2 2 6 4" xfId="53062"/>
    <cellStyle name="Normal 6 5 2 2 2 7" xfId="22928"/>
    <cellStyle name="Normal 6 5 2 2 2 7 2" xfId="22929"/>
    <cellStyle name="Normal 6 5 2 2 2 7 2 2" xfId="22930"/>
    <cellStyle name="Normal 6 5 2 2 2 7 2 2 2" xfId="53068"/>
    <cellStyle name="Normal 6 5 2 2 2 7 2 3" xfId="53067"/>
    <cellStyle name="Normal 6 5 2 2 2 7 3" xfId="22931"/>
    <cellStyle name="Normal 6 5 2 2 2 7 3 2" xfId="53069"/>
    <cellStyle name="Normal 6 5 2 2 2 7 4" xfId="53066"/>
    <cellStyle name="Normal 6 5 2 2 2 8" xfId="22932"/>
    <cellStyle name="Normal 6 5 2 2 2 8 2" xfId="22933"/>
    <cellStyle name="Normal 6 5 2 2 2 8 2 2" xfId="22934"/>
    <cellStyle name="Normal 6 5 2 2 2 8 2 2 2" xfId="53072"/>
    <cellStyle name="Normal 6 5 2 2 2 8 2 3" xfId="53071"/>
    <cellStyle name="Normal 6 5 2 2 2 8 3" xfId="22935"/>
    <cellStyle name="Normal 6 5 2 2 2 8 3 2" xfId="53073"/>
    <cellStyle name="Normal 6 5 2 2 2 8 4" xfId="53070"/>
    <cellStyle name="Normal 6 5 2 2 2 9" xfId="22936"/>
    <cellStyle name="Normal 6 5 2 2 2 9 2" xfId="22937"/>
    <cellStyle name="Normal 6 5 2 2 2 9 2 2" xfId="22938"/>
    <cellStyle name="Normal 6 5 2 2 2 9 2 2 2" xfId="53076"/>
    <cellStyle name="Normal 6 5 2 2 2 9 2 3" xfId="53075"/>
    <cellStyle name="Normal 6 5 2 2 2 9 3" xfId="22939"/>
    <cellStyle name="Normal 6 5 2 2 2 9 3 2" xfId="53077"/>
    <cellStyle name="Normal 6 5 2 2 2 9 4" xfId="53074"/>
    <cellStyle name="Normal 6 5 2 2 3" xfId="22940"/>
    <cellStyle name="Normal 6 5 2 2 3 2" xfId="22941"/>
    <cellStyle name="Normal 6 5 2 2 3 2 2" xfId="22942"/>
    <cellStyle name="Normal 6 5 2 2 3 2 2 2" xfId="22943"/>
    <cellStyle name="Normal 6 5 2 2 3 2 2 2 2" xfId="53081"/>
    <cellStyle name="Normal 6 5 2 2 3 2 2 3" xfId="53080"/>
    <cellStyle name="Normal 6 5 2 2 3 2 3" xfId="22944"/>
    <cellStyle name="Normal 6 5 2 2 3 2 3 2" xfId="53082"/>
    <cellStyle name="Normal 6 5 2 2 3 2 4" xfId="53079"/>
    <cellStyle name="Normal 6 5 2 2 3 3" xfId="22945"/>
    <cellStyle name="Normal 6 5 2 2 3 3 2" xfId="22946"/>
    <cellStyle name="Normal 6 5 2 2 3 3 2 2" xfId="22947"/>
    <cellStyle name="Normal 6 5 2 2 3 3 2 2 2" xfId="53085"/>
    <cellStyle name="Normal 6 5 2 2 3 3 2 3" xfId="53084"/>
    <cellStyle name="Normal 6 5 2 2 3 3 3" xfId="22948"/>
    <cellStyle name="Normal 6 5 2 2 3 3 3 2" xfId="53086"/>
    <cellStyle name="Normal 6 5 2 2 3 3 4" xfId="53083"/>
    <cellStyle name="Normal 6 5 2 2 3 4" xfId="22949"/>
    <cellStyle name="Normal 6 5 2 2 3 4 2" xfId="22950"/>
    <cellStyle name="Normal 6 5 2 2 3 4 2 2" xfId="22951"/>
    <cellStyle name="Normal 6 5 2 2 3 4 2 2 2" xfId="53089"/>
    <cellStyle name="Normal 6 5 2 2 3 4 2 3" xfId="53088"/>
    <cellStyle name="Normal 6 5 2 2 3 4 3" xfId="22952"/>
    <cellStyle name="Normal 6 5 2 2 3 4 3 2" xfId="53090"/>
    <cellStyle name="Normal 6 5 2 2 3 4 4" xfId="53087"/>
    <cellStyle name="Normal 6 5 2 2 3 5" xfId="22953"/>
    <cellStyle name="Normal 6 5 2 2 3 5 2" xfId="22954"/>
    <cellStyle name="Normal 6 5 2 2 3 5 2 2" xfId="53092"/>
    <cellStyle name="Normal 6 5 2 2 3 5 3" xfId="53091"/>
    <cellStyle name="Normal 6 5 2 2 3 6" xfId="22955"/>
    <cellStyle name="Normal 6 5 2 2 3 6 2" xfId="53093"/>
    <cellStyle name="Normal 6 5 2 2 3 7" xfId="53078"/>
    <cellStyle name="Normal 6 5 2 2 4" xfId="22956"/>
    <cellStyle name="Normal 6 5 2 2 4 2" xfId="22957"/>
    <cellStyle name="Normal 6 5 2 2 4 2 2" xfId="22958"/>
    <cellStyle name="Normal 6 5 2 2 4 2 2 2" xfId="22959"/>
    <cellStyle name="Normal 6 5 2 2 4 2 2 2 2" xfId="53097"/>
    <cellStyle name="Normal 6 5 2 2 4 2 2 3" xfId="53096"/>
    <cellStyle name="Normal 6 5 2 2 4 2 3" xfId="22960"/>
    <cellStyle name="Normal 6 5 2 2 4 2 3 2" xfId="53098"/>
    <cellStyle name="Normal 6 5 2 2 4 2 4" xfId="53095"/>
    <cellStyle name="Normal 6 5 2 2 4 3" xfId="22961"/>
    <cellStyle name="Normal 6 5 2 2 4 3 2" xfId="22962"/>
    <cellStyle name="Normal 6 5 2 2 4 3 2 2" xfId="22963"/>
    <cellStyle name="Normal 6 5 2 2 4 3 2 2 2" xfId="53101"/>
    <cellStyle name="Normal 6 5 2 2 4 3 2 3" xfId="53100"/>
    <cellStyle name="Normal 6 5 2 2 4 3 3" xfId="22964"/>
    <cellStyle name="Normal 6 5 2 2 4 3 3 2" xfId="53102"/>
    <cellStyle name="Normal 6 5 2 2 4 3 4" xfId="53099"/>
    <cellStyle name="Normal 6 5 2 2 4 4" xfId="22965"/>
    <cellStyle name="Normal 6 5 2 2 4 4 2" xfId="22966"/>
    <cellStyle name="Normal 6 5 2 2 4 4 2 2" xfId="22967"/>
    <cellStyle name="Normal 6 5 2 2 4 4 2 2 2" xfId="53105"/>
    <cellStyle name="Normal 6 5 2 2 4 4 2 3" xfId="53104"/>
    <cellStyle name="Normal 6 5 2 2 4 4 3" xfId="22968"/>
    <cellStyle name="Normal 6 5 2 2 4 4 3 2" xfId="53106"/>
    <cellStyle name="Normal 6 5 2 2 4 4 4" xfId="53103"/>
    <cellStyle name="Normal 6 5 2 2 4 5" xfId="22969"/>
    <cellStyle name="Normal 6 5 2 2 4 5 2" xfId="22970"/>
    <cellStyle name="Normal 6 5 2 2 4 5 2 2" xfId="53108"/>
    <cellStyle name="Normal 6 5 2 2 4 5 3" xfId="53107"/>
    <cellStyle name="Normal 6 5 2 2 4 6" xfId="22971"/>
    <cellStyle name="Normal 6 5 2 2 4 6 2" xfId="53109"/>
    <cellStyle name="Normal 6 5 2 2 4 7" xfId="53094"/>
    <cellStyle name="Normal 6 5 2 2 5" xfId="22972"/>
    <cellStyle name="Normal 6 5 2 2 5 2" xfId="22973"/>
    <cellStyle name="Normal 6 5 2 2 5 2 2" xfId="22974"/>
    <cellStyle name="Normal 6 5 2 2 5 2 2 2" xfId="22975"/>
    <cellStyle name="Normal 6 5 2 2 5 2 2 2 2" xfId="53113"/>
    <cellStyle name="Normal 6 5 2 2 5 2 2 3" xfId="53112"/>
    <cellStyle name="Normal 6 5 2 2 5 2 3" xfId="22976"/>
    <cellStyle name="Normal 6 5 2 2 5 2 3 2" xfId="53114"/>
    <cellStyle name="Normal 6 5 2 2 5 2 4" xfId="53111"/>
    <cellStyle name="Normal 6 5 2 2 5 3" xfId="22977"/>
    <cellStyle name="Normal 6 5 2 2 5 3 2" xfId="22978"/>
    <cellStyle name="Normal 6 5 2 2 5 3 2 2" xfId="22979"/>
    <cellStyle name="Normal 6 5 2 2 5 3 2 2 2" xfId="53117"/>
    <cellStyle name="Normal 6 5 2 2 5 3 2 3" xfId="53116"/>
    <cellStyle name="Normal 6 5 2 2 5 3 3" xfId="22980"/>
    <cellStyle name="Normal 6 5 2 2 5 3 3 2" xfId="53118"/>
    <cellStyle name="Normal 6 5 2 2 5 3 4" xfId="53115"/>
    <cellStyle name="Normal 6 5 2 2 5 4" xfId="22981"/>
    <cellStyle name="Normal 6 5 2 2 5 4 2" xfId="22982"/>
    <cellStyle name="Normal 6 5 2 2 5 4 2 2" xfId="53120"/>
    <cellStyle name="Normal 6 5 2 2 5 4 3" xfId="53119"/>
    <cellStyle name="Normal 6 5 2 2 5 5" xfId="22983"/>
    <cellStyle name="Normal 6 5 2 2 5 5 2" xfId="53121"/>
    <cellStyle name="Normal 6 5 2 2 5 6" xfId="53110"/>
    <cellStyle name="Normal 6 5 2 2 6" xfId="22984"/>
    <cellStyle name="Normal 6 5 2 2 6 2" xfId="22985"/>
    <cellStyle name="Normal 6 5 2 2 6 2 2" xfId="22986"/>
    <cellStyle name="Normal 6 5 2 2 6 2 2 2" xfId="53124"/>
    <cellStyle name="Normal 6 5 2 2 6 2 3" xfId="53123"/>
    <cellStyle name="Normal 6 5 2 2 6 3" xfId="22987"/>
    <cellStyle name="Normal 6 5 2 2 6 3 2" xfId="53125"/>
    <cellStyle name="Normal 6 5 2 2 6 4" xfId="53122"/>
    <cellStyle name="Normal 6 5 2 2 7" xfId="22988"/>
    <cellStyle name="Normal 6 5 2 2 7 2" xfId="22989"/>
    <cellStyle name="Normal 6 5 2 2 7 2 2" xfId="22990"/>
    <cellStyle name="Normal 6 5 2 2 7 2 2 2" xfId="53128"/>
    <cellStyle name="Normal 6 5 2 2 7 2 3" xfId="53127"/>
    <cellStyle name="Normal 6 5 2 2 7 3" xfId="22991"/>
    <cellStyle name="Normal 6 5 2 2 7 3 2" xfId="53129"/>
    <cellStyle name="Normal 6 5 2 2 7 4" xfId="53126"/>
    <cellStyle name="Normal 6 5 2 2 8" xfId="22992"/>
    <cellStyle name="Normal 6 5 2 2 8 2" xfId="22993"/>
    <cellStyle name="Normal 6 5 2 2 8 2 2" xfId="22994"/>
    <cellStyle name="Normal 6 5 2 2 8 2 2 2" xfId="53132"/>
    <cellStyle name="Normal 6 5 2 2 8 2 3" xfId="53131"/>
    <cellStyle name="Normal 6 5 2 2 8 3" xfId="22995"/>
    <cellStyle name="Normal 6 5 2 2 8 3 2" xfId="53133"/>
    <cellStyle name="Normal 6 5 2 2 8 4" xfId="53130"/>
    <cellStyle name="Normal 6 5 2 2 9" xfId="22996"/>
    <cellStyle name="Normal 6 5 2 2 9 2" xfId="22997"/>
    <cellStyle name="Normal 6 5 2 2 9 2 2" xfId="22998"/>
    <cellStyle name="Normal 6 5 2 2 9 2 2 2" xfId="53136"/>
    <cellStyle name="Normal 6 5 2 2 9 2 3" xfId="53135"/>
    <cellStyle name="Normal 6 5 2 2 9 3" xfId="22999"/>
    <cellStyle name="Normal 6 5 2 2 9 3 2" xfId="53137"/>
    <cellStyle name="Normal 6 5 2 2 9 4" xfId="53134"/>
    <cellStyle name="Normal 6 5 2 3" xfId="23000"/>
    <cellStyle name="Normal 6 5 2 3 10" xfId="23001"/>
    <cellStyle name="Normal 6 5 2 3 10 2" xfId="23002"/>
    <cellStyle name="Normal 6 5 2 3 10 2 2" xfId="53140"/>
    <cellStyle name="Normal 6 5 2 3 10 3" xfId="53139"/>
    <cellStyle name="Normal 6 5 2 3 11" xfId="23003"/>
    <cellStyle name="Normal 6 5 2 3 11 2" xfId="53141"/>
    <cellStyle name="Normal 6 5 2 3 12" xfId="53138"/>
    <cellStyle name="Normal 6 5 2 3 2" xfId="23004"/>
    <cellStyle name="Normal 6 5 2 3 2 2" xfId="23005"/>
    <cellStyle name="Normal 6 5 2 3 2 2 2" xfId="23006"/>
    <cellStyle name="Normal 6 5 2 3 2 2 2 2" xfId="23007"/>
    <cellStyle name="Normal 6 5 2 3 2 2 2 2 2" xfId="53145"/>
    <cellStyle name="Normal 6 5 2 3 2 2 2 3" xfId="53144"/>
    <cellStyle name="Normal 6 5 2 3 2 2 3" xfId="23008"/>
    <cellStyle name="Normal 6 5 2 3 2 2 3 2" xfId="53146"/>
    <cellStyle name="Normal 6 5 2 3 2 2 4" xfId="53143"/>
    <cellStyle name="Normal 6 5 2 3 2 3" xfId="23009"/>
    <cellStyle name="Normal 6 5 2 3 2 3 2" xfId="23010"/>
    <cellStyle name="Normal 6 5 2 3 2 3 2 2" xfId="23011"/>
    <cellStyle name="Normal 6 5 2 3 2 3 2 2 2" xfId="53149"/>
    <cellStyle name="Normal 6 5 2 3 2 3 2 3" xfId="53148"/>
    <cellStyle name="Normal 6 5 2 3 2 3 3" xfId="23012"/>
    <cellStyle name="Normal 6 5 2 3 2 3 3 2" xfId="53150"/>
    <cellStyle name="Normal 6 5 2 3 2 3 4" xfId="53147"/>
    <cellStyle name="Normal 6 5 2 3 2 4" xfId="23013"/>
    <cellStyle name="Normal 6 5 2 3 2 4 2" xfId="23014"/>
    <cellStyle name="Normal 6 5 2 3 2 4 2 2" xfId="23015"/>
    <cellStyle name="Normal 6 5 2 3 2 4 2 2 2" xfId="53153"/>
    <cellStyle name="Normal 6 5 2 3 2 4 2 3" xfId="53152"/>
    <cellStyle name="Normal 6 5 2 3 2 4 3" xfId="23016"/>
    <cellStyle name="Normal 6 5 2 3 2 4 3 2" xfId="53154"/>
    <cellStyle name="Normal 6 5 2 3 2 4 4" xfId="53151"/>
    <cellStyle name="Normal 6 5 2 3 2 5" xfId="23017"/>
    <cellStyle name="Normal 6 5 2 3 2 5 2" xfId="23018"/>
    <cellStyle name="Normal 6 5 2 3 2 5 2 2" xfId="53156"/>
    <cellStyle name="Normal 6 5 2 3 2 5 3" xfId="53155"/>
    <cellStyle name="Normal 6 5 2 3 2 6" xfId="23019"/>
    <cellStyle name="Normal 6 5 2 3 2 6 2" xfId="53157"/>
    <cellStyle name="Normal 6 5 2 3 2 7" xfId="53142"/>
    <cellStyle name="Normal 6 5 2 3 3" xfId="23020"/>
    <cellStyle name="Normal 6 5 2 3 3 2" xfId="23021"/>
    <cellStyle name="Normal 6 5 2 3 3 2 2" xfId="23022"/>
    <cellStyle name="Normal 6 5 2 3 3 2 2 2" xfId="23023"/>
    <cellStyle name="Normal 6 5 2 3 3 2 2 2 2" xfId="53161"/>
    <cellStyle name="Normal 6 5 2 3 3 2 2 3" xfId="53160"/>
    <cellStyle name="Normal 6 5 2 3 3 2 3" xfId="23024"/>
    <cellStyle name="Normal 6 5 2 3 3 2 3 2" xfId="53162"/>
    <cellStyle name="Normal 6 5 2 3 3 2 4" xfId="53159"/>
    <cellStyle name="Normal 6 5 2 3 3 3" xfId="23025"/>
    <cellStyle name="Normal 6 5 2 3 3 3 2" xfId="23026"/>
    <cellStyle name="Normal 6 5 2 3 3 3 2 2" xfId="23027"/>
    <cellStyle name="Normal 6 5 2 3 3 3 2 2 2" xfId="53165"/>
    <cellStyle name="Normal 6 5 2 3 3 3 2 3" xfId="53164"/>
    <cellStyle name="Normal 6 5 2 3 3 3 3" xfId="23028"/>
    <cellStyle name="Normal 6 5 2 3 3 3 3 2" xfId="53166"/>
    <cellStyle name="Normal 6 5 2 3 3 3 4" xfId="53163"/>
    <cellStyle name="Normal 6 5 2 3 3 4" xfId="23029"/>
    <cellStyle name="Normal 6 5 2 3 3 4 2" xfId="23030"/>
    <cellStyle name="Normal 6 5 2 3 3 4 2 2" xfId="23031"/>
    <cellStyle name="Normal 6 5 2 3 3 4 2 2 2" xfId="53169"/>
    <cellStyle name="Normal 6 5 2 3 3 4 2 3" xfId="53168"/>
    <cellStyle name="Normal 6 5 2 3 3 4 3" xfId="23032"/>
    <cellStyle name="Normal 6 5 2 3 3 4 3 2" xfId="53170"/>
    <cellStyle name="Normal 6 5 2 3 3 4 4" xfId="53167"/>
    <cellStyle name="Normal 6 5 2 3 3 5" xfId="23033"/>
    <cellStyle name="Normal 6 5 2 3 3 5 2" xfId="23034"/>
    <cellStyle name="Normal 6 5 2 3 3 5 2 2" xfId="53172"/>
    <cellStyle name="Normal 6 5 2 3 3 5 3" xfId="53171"/>
    <cellStyle name="Normal 6 5 2 3 3 6" xfId="23035"/>
    <cellStyle name="Normal 6 5 2 3 3 6 2" xfId="53173"/>
    <cellStyle name="Normal 6 5 2 3 3 7" xfId="53158"/>
    <cellStyle name="Normal 6 5 2 3 4" xfId="23036"/>
    <cellStyle name="Normal 6 5 2 3 4 2" xfId="23037"/>
    <cellStyle name="Normal 6 5 2 3 4 2 2" xfId="23038"/>
    <cellStyle name="Normal 6 5 2 3 4 2 2 2" xfId="23039"/>
    <cellStyle name="Normal 6 5 2 3 4 2 2 2 2" xfId="53177"/>
    <cellStyle name="Normal 6 5 2 3 4 2 2 3" xfId="53176"/>
    <cellStyle name="Normal 6 5 2 3 4 2 3" xfId="23040"/>
    <cellStyle name="Normal 6 5 2 3 4 2 3 2" xfId="53178"/>
    <cellStyle name="Normal 6 5 2 3 4 2 4" xfId="53175"/>
    <cellStyle name="Normal 6 5 2 3 4 3" xfId="23041"/>
    <cellStyle name="Normal 6 5 2 3 4 3 2" xfId="23042"/>
    <cellStyle name="Normal 6 5 2 3 4 3 2 2" xfId="23043"/>
    <cellStyle name="Normal 6 5 2 3 4 3 2 2 2" xfId="53181"/>
    <cellStyle name="Normal 6 5 2 3 4 3 2 3" xfId="53180"/>
    <cellStyle name="Normal 6 5 2 3 4 3 3" xfId="23044"/>
    <cellStyle name="Normal 6 5 2 3 4 3 3 2" xfId="53182"/>
    <cellStyle name="Normal 6 5 2 3 4 3 4" xfId="53179"/>
    <cellStyle name="Normal 6 5 2 3 4 4" xfId="23045"/>
    <cellStyle name="Normal 6 5 2 3 4 4 2" xfId="23046"/>
    <cellStyle name="Normal 6 5 2 3 4 4 2 2" xfId="53184"/>
    <cellStyle name="Normal 6 5 2 3 4 4 3" xfId="53183"/>
    <cellStyle name="Normal 6 5 2 3 4 5" xfId="23047"/>
    <cellStyle name="Normal 6 5 2 3 4 5 2" xfId="53185"/>
    <cellStyle name="Normal 6 5 2 3 4 6" xfId="53174"/>
    <cellStyle name="Normal 6 5 2 3 5" xfId="23048"/>
    <cellStyle name="Normal 6 5 2 3 5 2" xfId="23049"/>
    <cellStyle name="Normal 6 5 2 3 5 2 2" xfId="23050"/>
    <cellStyle name="Normal 6 5 2 3 5 2 2 2" xfId="53188"/>
    <cellStyle name="Normal 6 5 2 3 5 2 3" xfId="53187"/>
    <cellStyle name="Normal 6 5 2 3 5 3" xfId="23051"/>
    <cellStyle name="Normal 6 5 2 3 5 3 2" xfId="53189"/>
    <cellStyle name="Normal 6 5 2 3 5 4" xfId="53186"/>
    <cellStyle name="Normal 6 5 2 3 6" xfId="23052"/>
    <cellStyle name="Normal 6 5 2 3 6 2" xfId="23053"/>
    <cellStyle name="Normal 6 5 2 3 6 2 2" xfId="23054"/>
    <cellStyle name="Normal 6 5 2 3 6 2 2 2" xfId="53192"/>
    <cellStyle name="Normal 6 5 2 3 6 2 3" xfId="53191"/>
    <cellStyle name="Normal 6 5 2 3 6 3" xfId="23055"/>
    <cellStyle name="Normal 6 5 2 3 6 3 2" xfId="53193"/>
    <cellStyle name="Normal 6 5 2 3 6 4" xfId="53190"/>
    <cellStyle name="Normal 6 5 2 3 7" xfId="23056"/>
    <cellStyle name="Normal 6 5 2 3 7 2" xfId="23057"/>
    <cellStyle name="Normal 6 5 2 3 7 2 2" xfId="23058"/>
    <cellStyle name="Normal 6 5 2 3 7 2 2 2" xfId="53196"/>
    <cellStyle name="Normal 6 5 2 3 7 2 3" xfId="53195"/>
    <cellStyle name="Normal 6 5 2 3 7 3" xfId="23059"/>
    <cellStyle name="Normal 6 5 2 3 7 3 2" xfId="53197"/>
    <cellStyle name="Normal 6 5 2 3 7 4" xfId="53194"/>
    <cellStyle name="Normal 6 5 2 3 8" xfId="23060"/>
    <cellStyle name="Normal 6 5 2 3 8 2" xfId="23061"/>
    <cellStyle name="Normal 6 5 2 3 8 2 2" xfId="23062"/>
    <cellStyle name="Normal 6 5 2 3 8 2 2 2" xfId="53200"/>
    <cellStyle name="Normal 6 5 2 3 8 2 3" xfId="53199"/>
    <cellStyle name="Normal 6 5 2 3 8 3" xfId="23063"/>
    <cellStyle name="Normal 6 5 2 3 8 3 2" xfId="53201"/>
    <cellStyle name="Normal 6 5 2 3 8 4" xfId="53198"/>
    <cellStyle name="Normal 6 5 2 3 9" xfId="23064"/>
    <cellStyle name="Normal 6 5 2 3 9 2" xfId="23065"/>
    <cellStyle name="Normal 6 5 2 3 9 2 2" xfId="23066"/>
    <cellStyle name="Normal 6 5 2 3 9 2 2 2" xfId="53204"/>
    <cellStyle name="Normal 6 5 2 3 9 2 3" xfId="53203"/>
    <cellStyle name="Normal 6 5 2 3 9 3" xfId="23067"/>
    <cellStyle name="Normal 6 5 2 3 9 3 2" xfId="53205"/>
    <cellStyle name="Normal 6 5 2 3 9 4" xfId="53202"/>
    <cellStyle name="Normal 6 5 2 4" xfId="23068"/>
    <cellStyle name="Normal 6 5 2 4 2" xfId="23069"/>
    <cellStyle name="Normal 6 5 2 4 2 2" xfId="23070"/>
    <cellStyle name="Normal 6 5 2 4 2 2 2" xfId="23071"/>
    <cellStyle name="Normal 6 5 2 4 2 2 2 2" xfId="53209"/>
    <cellStyle name="Normal 6 5 2 4 2 2 3" xfId="53208"/>
    <cellStyle name="Normal 6 5 2 4 2 3" xfId="23072"/>
    <cellStyle name="Normal 6 5 2 4 2 3 2" xfId="53210"/>
    <cellStyle name="Normal 6 5 2 4 2 4" xfId="53207"/>
    <cellStyle name="Normal 6 5 2 4 3" xfId="23073"/>
    <cellStyle name="Normal 6 5 2 4 3 2" xfId="23074"/>
    <cellStyle name="Normal 6 5 2 4 3 2 2" xfId="23075"/>
    <cellStyle name="Normal 6 5 2 4 3 2 2 2" xfId="53213"/>
    <cellStyle name="Normal 6 5 2 4 3 2 3" xfId="53212"/>
    <cellStyle name="Normal 6 5 2 4 3 3" xfId="23076"/>
    <cellStyle name="Normal 6 5 2 4 3 3 2" xfId="53214"/>
    <cellStyle name="Normal 6 5 2 4 3 4" xfId="53211"/>
    <cellStyle name="Normal 6 5 2 4 4" xfId="23077"/>
    <cellStyle name="Normal 6 5 2 4 4 2" xfId="23078"/>
    <cellStyle name="Normal 6 5 2 4 4 2 2" xfId="23079"/>
    <cellStyle name="Normal 6 5 2 4 4 2 2 2" xfId="53217"/>
    <cellStyle name="Normal 6 5 2 4 4 2 3" xfId="53216"/>
    <cellStyle name="Normal 6 5 2 4 4 3" xfId="23080"/>
    <cellStyle name="Normal 6 5 2 4 4 3 2" xfId="53218"/>
    <cellStyle name="Normal 6 5 2 4 4 4" xfId="53215"/>
    <cellStyle name="Normal 6 5 2 4 5" xfId="23081"/>
    <cellStyle name="Normal 6 5 2 4 5 2" xfId="23082"/>
    <cellStyle name="Normal 6 5 2 4 5 2 2" xfId="53220"/>
    <cellStyle name="Normal 6 5 2 4 5 3" xfId="53219"/>
    <cellStyle name="Normal 6 5 2 4 6" xfId="23083"/>
    <cellStyle name="Normal 6 5 2 4 6 2" xfId="53221"/>
    <cellStyle name="Normal 6 5 2 4 7" xfId="53206"/>
    <cellStyle name="Normal 6 5 2 5" xfId="23084"/>
    <cellStyle name="Normal 6 5 2 5 2" xfId="23085"/>
    <cellStyle name="Normal 6 5 2 5 2 2" xfId="23086"/>
    <cellStyle name="Normal 6 5 2 5 2 2 2" xfId="23087"/>
    <cellStyle name="Normal 6 5 2 5 2 2 2 2" xfId="53225"/>
    <cellStyle name="Normal 6 5 2 5 2 2 3" xfId="53224"/>
    <cellStyle name="Normal 6 5 2 5 2 3" xfId="23088"/>
    <cellStyle name="Normal 6 5 2 5 2 3 2" xfId="53226"/>
    <cellStyle name="Normal 6 5 2 5 2 4" xfId="53223"/>
    <cellStyle name="Normal 6 5 2 5 3" xfId="23089"/>
    <cellStyle name="Normal 6 5 2 5 3 2" xfId="23090"/>
    <cellStyle name="Normal 6 5 2 5 3 2 2" xfId="23091"/>
    <cellStyle name="Normal 6 5 2 5 3 2 2 2" xfId="53229"/>
    <cellStyle name="Normal 6 5 2 5 3 2 3" xfId="53228"/>
    <cellStyle name="Normal 6 5 2 5 3 3" xfId="23092"/>
    <cellStyle name="Normal 6 5 2 5 3 3 2" xfId="53230"/>
    <cellStyle name="Normal 6 5 2 5 3 4" xfId="53227"/>
    <cellStyle name="Normal 6 5 2 5 4" xfId="23093"/>
    <cellStyle name="Normal 6 5 2 5 4 2" xfId="23094"/>
    <cellStyle name="Normal 6 5 2 5 4 2 2" xfId="23095"/>
    <cellStyle name="Normal 6 5 2 5 4 2 2 2" xfId="53233"/>
    <cellStyle name="Normal 6 5 2 5 4 2 3" xfId="53232"/>
    <cellStyle name="Normal 6 5 2 5 4 3" xfId="23096"/>
    <cellStyle name="Normal 6 5 2 5 4 3 2" xfId="53234"/>
    <cellStyle name="Normal 6 5 2 5 4 4" xfId="53231"/>
    <cellStyle name="Normal 6 5 2 5 5" xfId="23097"/>
    <cellStyle name="Normal 6 5 2 5 5 2" xfId="23098"/>
    <cellStyle name="Normal 6 5 2 5 5 2 2" xfId="53236"/>
    <cellStyle name="Normal 6 5 2 5 5 3" xfId="53235"/>
    <cellStyle name="Normal 6 5 2 5 6" xfId="23099"/>
    <cellStyle name="Normal 6 5 2 5 6 2" xfId="53237"/>
    <cellStyle name="Normal 6 5 2 5 7" xfId="53222"/>
    <cellStyle name="Normal 6 5 2 6" xfId="23100"/>
    <cellStyle name="Normal 6 5 2 6 2" xfId="23101"/>
    <cellStyle name="Normal 6 5 2 6 2 2" xfId="23102"/>
    <cellStyle name="Normal 6 5 2 6 2 2 2" xfId="23103"/>
    <cellStyle name="Normal 6 5 2 6 2 2 2 2" xfId="53241"/>
    <cellStyle name="Normal 6 5 2 6 2 2 3" xfId="53240"/>
    <cellStyle name="Normal 6 5 2 6 2 3" xfId="23104"/>
    <cellStyle name="Normal 6 5 2 6 2 3 2" xfId="53242"/>
    <cellStyle name="Normal 6 5 2 6 2 4" xfId="53239"/>
    <cellStyle name="Normal 6 5 2 6 3" xfId="23105"/>
    <cellStyle name="Normal 6 5 2 6 3 2" xfId="23106"/>
    <cellStyle name="Normal 6 5 2 6 3 2 2" xfId="23107"/>
    <cellStyle name="Normal 6 5 2 6 3 2 2 2" xfId="53245"/>
    <cellStyle name="Normal 6 5 2 6 3 2 3" xfId="53244"/>
    <cellStyle name="Normal 6 5 2 6 3 3" xfId="23108"/>
    <cellStyle name="Normal 6 5 2 6 3 3 2" xfId="53246"/>
    <cellStyle name="Normal 6 5 2 6 3 4" xfId="53243"/>
    <cellStyle name="Normal 6 5 2 6 4" xfId="23109"/>
    <cellStyle name="Normal 6 5 2 6 4 2" xfId="23110"/>
    <cellStyle name="Normal 6 5 2 6 4 2 2" xfId="53248"/>
    <cellStyle name="Normal 6 5 2 6 4 3" xfId="53247"/>
    <cellStyle name="Normal 6 5 2 6 5" xfId="23111"/>
    <cellStyle name="Normal 6 5 2 6 5 2" xfId="53249"/>
    <cellStyle name="Normal 6 5 2 6 6" xfId="53238"/>
    <cellStyle name="Normal 6 5 2 7" xfId="23112"/>
    <cellStyle name="Normal 6 5 2 7 2" xfId="23113"/>
    <cellStyle name="Normal 6 5 2 7 2 2" xfId="23114"/>
    <cellStyle name="Normal 6 5 2 7 2 2 2" xfId="53252"/>
    <cellStyle name="Normal 6 5 2 7 2 3" xfId="53251"/>
    <cellStyle name="Normal 6 5 2 7 3" xfId="23115"/>
    <cellStyle name="Normal 6 5 2 7 3 2" xfId="53253"/>
    <cellStyle name="Normal 6 5 2 7 4" xfId="53250"/>
    <cellStyle name="Normal 6 5 2 8" xfId="23116"/>
    <cellStyle name="Normal 6 5 2 8 2" xfId="23117"/>
    <cellStyle name="Normal 6 5 2 8 2 2" xfId="23118"/>
    <cellStyle name="Normal 6 5 2 8 2 2 2" xfId="53256"/>
    <cellStyle name="Normal 6 5 2 8 2 3" xfId="53255"/>
    <cellStyle name="Normal 6 5 2 8 3" xfId="23119"/>
    <cellStyle name="Normal 6 5 2 8 3 2" xfId="53257"/>
    <cellStyle name="Normal 6 5 2 8 4" xfId="53254"/>
    <cellStyle name="Normal 6 5 2 9" xfId="23120"/>
    <cellStyle name="Normal 6 5 2 9 2" xfId="23121"/>
    <cellStyle name="Normal 6 5 2 9 2 2" xfId="23122"/>
    <cellStyle name="Normal 6 5 2 9 2 2 2" xfId="53260"/>
    <cellStyle name="Normal 6 5 2 9 2 3" xfId="53259"/>
    <cellStyle name="Normal 6 5 2 9 3" xfId="23123"/>
    <cellStyle name="Normal 6 5 2 9 3 2" xfId="53261"/>
    <cellStyle name="Normal 6 5 2 9 4" xfId="53258"/>
    <cellStyle name="Normal 6 5 3" xfId="23124"/>
    <cellStyle name="Normal 6 5 3 10" xfId="23125"/>
    <cellStyle name="Normal 6 5 3 10 2" xfId="23126"/>
    <cellStyle name="Normal 6 5 3 10 2 2" xfId="23127"/>
    <cellStyle name="Normal 6 5 3 10 2 2 2" xfId="53265"/>
    <cellStyle name="Normal 6 5 3 10 2 3" xfId="53264"/>
    <cellStyle name="Normal 6 5 3 10 3" xfId="23128"/>
    <cellStyle name="Normal 6 5 3 10 3 2" xfId="53266"/>
    <cellStyle name="Normal 6 5 3 10 4" xfId="53263"/>
    <cellStyle name="Normal 6 5 3 11" xfId="23129"/>
    <cellStyle name="Normal 6 5 3 11 2" xfId="23130"/>
    <cellStyle name="Normal 6 5 3 11 2 2" xfId="53268"/>
    <cellStyle name="Normal 6 5 3 11 3" xfId="53267"/>
    <cellStyle name="Normal 6 5 3 12" xfId="23131"/>
    <cellStyle name="Normal 6 5 3 12 2" xfId="53269"/>
    <cellStyle name="Normal 6 5 3 13" xfId="23132"/>
    <cellStyle name="Normal 6 5 3 13 2" xfId="53270"/>
    <cellStyle name="Normal 6 5 3 14" xfId="53262"/>
    <cellStyle name="Normal 6 5 3 2" xfId="23133"/>
    <cellStyle name="Normal 6 5 3 2 10" xfId="23134"/>
    <cellStyle name="Normal 6 5 3 2 10 2" xfId="23135"/>
    <cellStyle name="Normal 6 5 3 2 10 2 2" xfId="53273"/>
    <cellStyle name="Normal 6 5 3 2 10 3" xfId="53272"/>
    <cellStyle name="Normal 6 5 3 2 11" xfId="23136"/>
    <cellStyle name="Normal 6 5 3 2 11 2" xfId="53274"/>
    <cellStyle name="Normal 6 5 3 2 12" xfId="53271"/>
    <cellStyle name="Normal 6 5 3 2 2" xfId="23137"/>
    <cellStyle name="Normal 6 5 3 2 2 2" xfId="23138"/>
    <cellStyle name="Normal 6 5 3 2 2 2 2" xfId="23139"/>
    <cellStyle name="Normal 6 5 3 2 2 2 2 2" xfId="23140"/>
    <cellStyle name="Normal 6 5 3 2 2 2 2 2 2" xfId="53278"/>
    <cellStyle name="Normal 6 5 3 2 2 2 2 3" xfId="53277"/>
    <cellStyle name="Normal 6 5 3 2 2 2 3" xfId="23141"/>
    <cellStyle name="Normal 6 5 3 2 2 2 3 2" xfId="53279"/>
    <cellStyle name="Normal 6 5 3 2 2 2 4" xfId="53276"/>
    <cellStyle name="Normal 6 5 3 2 2 3" xfId="23142"/>
    <cellStyle name="Normal 6 5 3 2 2 3 2" xfId="23143"/>
    <cellStyle name="Normal 6 5 3 2 2 3 2 2" xfId="23144"/>
    <cellStyle name="Normal 6 5 3 2 2 3 2 2 2" xfId="53282"/>
    <cellStyle name="Normal 6 5 3 2 2 3 2 3" xfId="53281"/>
    <cellStyle name="Normal 6 5 3 2 2 3 3" xfId="23145"/>
    <cellStyle name="Normal 6 5 3 2 2 3 3 2" xfId="53283"/>
    <cellStyle name="Normal 6 5 3 2 2 3 4" xfId="53280"/>
    <cellStyle name="Normal 6 5 3 2 2 4" xfId="23146"/>
    <cellStyle name="Normal 6 5 3 2 2 4 2" xfId="23147"/>
    <cellStyle name="Normal 6 5 3 2 2 4 2 2" xfId="23148"/>
    <cellStyle name="Normal 6 5 3 2 2 4 2 2 2" xfId="53286"/>
    <cellStyle name="Normal 6 5 3 2 2 4 2 3" xfId="53285"/>
    <cellStyle name="Normal 6 5 3 2 2 4 3" xfId="23149"/>
    <cellStyle name="Normal 6 5 3 2 2 4 3 2" xfId="53287"/>
    <cellStyle name="Normal 6 5 3 2 2 4 4" xfId="53284"/>
    <cellStyle name="Normal 6 5 3 2 2 5" xfId="23150"/>
    <cellStyle name="Normal 6 5 3 2 2 5 2" xfId="23151"/>
    <cellStyle name="Normal 6 5 3 2 2 5 2 2" xfId="53289"/>
    <cellStyle name="Normal 6 5 3 2 2 5 3" xfId="53288"/>
    <cellStyle name="Normal 6 5 3 2 2 6" xfId="23152"/>
    <cellStyle name="Normal 6 5 3 2 2 6 2" xfId="53290"/>
    <cellStyle name="Normal 6 5 3 2 2 7" xfId="53275"/>
    <cellStyle name="Normal 6 5 3 2 3" xfId="23153"/>
    <cellStyle name="Normal 6 5 3 2 3 2" xfId="23154"/>
    <cellStyle name="Normal 6 5 3 2 3 2 2" xfId="23155"/>
    <cellStyle name="Normal 6 5 3 2 3 2 2 2" xfId="23156"/>
    <cellStyle name="Normal 6 5 3 2 3 2 2 2 2" xfId="53294"/>
    <cellStyle name="Normal 6 5 3 2 3 2 2 3" xfId="53293"/>
    <cellStyle name="Normal 6 5 3 2 3 2 3" xfId="23157"/>
    <cellStyle name="Normal 6 5 3 2 3 2 3 2" xfId="53295"/>
    <cellStyle name="Normal 6 5 3 2 3 2 4" xfId="53292"/>
    <cellStyle name="Normal 6 5 3 2 3 3" xfId="23158"/>
    <cellStyle name="Normal 6 5 3 2 3 3 2" xfId="23159"/>
    <cellStyle name="Normal 6 5 3 2 3 3 2 2" xfId="23160"/>
    <cellStyle name="Normal 6 5 3 2 3 3 2 2 2" xfId="53298"/>
    <cellStyle name="Normal 6 5 3 2 3 3 2 3" xfId="53297"/>
    <cellStyle name="Normal 6 5 3 2 3 3 3" xfId="23161"/>
    <cellStyle name="Normal 6 5 3 2 3 3 3 2" xfId="53299"/>
    <cellStyle name="Normal 6 5 3 2 3 3 4" xfId="53296"/>
    <cellStyle name="Normal 6 5 3 2 3 4" xfId="23162"/>
    <cellStyle name="Normal 6 5 3 2 3 4 2" xfId="23163"/>
    <cellStyle name="Normal 6 5 3 2 3 4 2 2" xfId="23164"/>
    <cellStyle name="Normal 6 5 3 2 3 4 2 2 2" xfId="53302"/>
    <cellStyle name="Normal 6 5 3 2 3 4 2 3" xfId="53301"/>
    <cellStyle name="Normal 6 5 3 2 3 4 3" xfId="23165"/>
    <cellStyle name="Normal 6 5 3 2 3 4 3 2" xfId="53303"/>
    <cellStyle name="Normal 6 5 3 2 3 4 4" xfId="53300"/>
    <cellStyle name="Normal 6 5 3 2 3 5" xfId="23166"/>
    <cellStyle name="Normal 6 5 3 2 3 5 2" xfId="23167"/>
    <cellStyle name="Normal 6 5 3 2 3 5 2 2" xfId="53305"/>
    <cellStyle name="Normal 6 5 3 2 3 5 3" xfId="53304"/>
    <cellStyle name="Normal 6 5 3 2 3 6" xfId="23168"/>
    <cellStyle name="Normal 6 5 3 2 3 6 2" xfId="53306"/>
    <cellStyle name="Normal 6 5 3 2 3 7" xfId="53291"/>
    <cellStyle name="Normal 6 5 3 2 4" xfId="23169"/>
    <cellStyle name="Normal 6 5 3 2 4 2" xfId="23170"/>
    <cellStyle name="Normal 6 5 3 2 4 2 2" xfId="23171"/>
    <cellStyle name="Normal 6 5 3 2 4 2 2 2" xfId="23172"/>
    <cellStyle name="Normal 6 5 3 2 4 2 2 2 2" xfId="53310"/>
    <cellStyle name="Normal 6 5 3 2 4 2 2 3" xfId="53309"/>
    <cellStyle name="Normal 6 5 3 2 4 2 3" xfId="23173"/>
    <cellStyle name="Normal 6 5 3 2 4 2 3 2" xfId="53311"/>
    <cellStyle name="Normal 6 5 3 2 4 2 4" xfId="53308"/>
    <cellStyle name="Normal 6 5 3 2 4 3" xfId="23174"/>
    <cellStyle name="Normal 6 5 3 2 4 3 2" xfId="23175"/>
    <cellStyle name="Normal 6 5 3 2 4 3 2 2" xfId="23176"/>
    <cellStyle name="Normal 6 5 3 2 4 3 2 2 2" xfId="53314"/>
    <cellStyle name="Normal 6 5 3 2 4 3 2 3" xfId="53313"/>
    <cellStyle name="Normal 6 5 3 2 4 3 3" xfId="23177"/>
    <cellStyle name="Normal 6 5 3 2 4 3 3 2" xfId="53315"/>
    <cellStyle name="Normal 6 5 3 2 4 3 4" xfId="53312"/>
    <cellStyle name="Normal 6 5 3 2 4 4" xfId="23178"/>
    <cellStyle name="Normal 6 5 3 2 4 4 2" xfId="23179"/>
    <cellStyle name="Normal 6 5 3 2 4 4 2 2" xfId="53317"/>
    <cellStyle name="Normal 6 5 3 2 4 4 3" xfId="53316"/>
    <cellStyle name="Normal 6 5 3 2 4 5" xfId="23180"/>
    <cellStyle name="Normal 6 5 3 2 4 5 2" xfId="53318"/>
    <cellStyle name="Normal 6 5 3 2 4 6" xfId="53307"/>
    <cellStyle name="Normal 6 5 3 2 5" xfId="23181"/>
    <cellStyle name="Normal 6 5 3 2 5 2" xfId="23182"/>
    <cellStyle name="Normal 6 5 3 2 5 2 2" xfId="23183"/>
    <cellStyle name="Normal 6 5 3 2 5 2 2 2" xfId="53321"/>
    <cellStyle name="Normal 6 5 3 2 5 2 3" xfId="53320"/>
    <cellStyle name="Normal 6 5 3 2 5 3" xfId="23184"/>
    <cellStyle name="Normal 6 5 3 2 5 3 2" xfId="53322"/>
    <cellStyle name="Normal 6 5 3 2 5 4" xfId="53319"/>
    <cellStyle name="Normal 6 5 3 2 6" xfId="23185"/>
    <cellStyle name="Normal 6 5 3 2 6 2" xfId="23186"/>
    <cellStyle name="Normal 6 5 3 2 6 2 2" xfId="23187"/>
    <cellStyle name="Normal 6 5 3 2 6 2 2 2" xfId="53325"/>
    <cellStyle name="Normal 6 5 3 2 6 2 3" xfId="53324"/>
    <cellStyle name="Normal 6 5 3 2 6 3" xfId="23188"/>
    <cellStyle name="Normal 6 5 3 2 6 3 2" xfId="53326"/>
    <cellStyle name="Normal 6 5 3 2 6 4" xfId="53323"/>
    <cellStyle name="Normal 6 5 3 2 7" xfId="23189"/>
    <cellStyle name="Normal 6 5 3 2 7 2" xfId="23190"/>
    <cellStyle name="Normal 6 5 3 2 7 2 2" xfId="23191"/>
    <cellStyle name="Normal 6 5 3 2 7 2 2 2" xfId="53329"/>
    <cellStyle name="Normal 6 5 3 2 7 2 3" xfId="53328"/>
    <cellStyle name="Normal 6 5 3 2 7 3" xfId="23192"/>
    <cellStyle name="Normal 6 5 3 2 7 3 2" xfId="53330"/>
    <cellStyle name="Normal 6 5 3 2 7 4" xfId="53327"/>
    <cellStyle name="Normal 6 5 3 2 8" xfId="23193"/>
    <cellStyle name="Normal 6 5 3 2 8 2" xfId="23194"/>
    <cellStyle name="Normal 6 5 3 2 8 2 2" xfId="23195"/>
    <cellStyle name="Normal 6 5 3 2 8 2 2 2" xfId="53333"/>
    <cellStyle name="Normal 6 5 3 2 8 2 3" xfId="53332"/>
    <cellStyle name="Normal 6 5 3 2 8 3" xfId="23196"/>
    <cellStyle name="Normal 6 5 3 2 8 3 2" xfId="53334"/>
    <cellStyle name="Normal 6 5 3 2 8 4" xfId="53331"/>
    <cellStyle name="Normal 6 5 3 2 9" xfId="23197"/>
    <cellStyle name="Normal 6 5 3 2 9 2" xfId="23198"/>
    <cellStyle name="Normal 6 5 3 2 9 2 2" xfId="23199"/>
    <cellStyle name="Normal 6 5 3 2 9 2 2 2" xfId="53337"/>
    <cellStyle name="Normal 6 5 3 2 9 2 3" xfId="53336"/>
    <cellStyle name="Normal 6 5 3 2 9 3" xfId="23200"/>
    <cellStyle name="Normal 6 5 3 2 9 3 2" xfId="53338"/>
    <cellStyle name="Normal 6 5 3 2 9 4" xfId="53335"/>
    <cellStyle name="Normal 6 5 3 3" xfId="23201"/>
    <cellStyle name="Normal 6 5 3 3 2" xfId="23202"/>
    <cellStyle name="Normal 6 5 3 3 2 2" xfId="23203"/>
    <cellStyle name="Normal 6 5 3 3 2 2 2" xfId="23204"/>
    <cellStyle name="Normal 6 5 3 3 2 2 2 2" xfId="53342"/>
    <cellStyle name="Normal 6 5 3 3 2 2 3" xfId="53341"/>
    <cellStyle name="Normal 6 5 3 3 2 3" xfId="23205"/>
    <cellStyle name="Normal 6 5 3 3 2 3 2" xfId="53343"/>
    <cellStyle name="Normal 6 5 3 3 2 4" xfId="53340"/>
    <cellStyle name="Normal 6 5 3 3 3" xfId="23206"/>
    <cellStyle name="Normal 6 5 3 3 3 2" xfId="23207"/>
    <cellStyle name="Normal 6 5 3 3 3 2 2" xfId="23208"/>
    <cellStyle name="Normal 6 5 3 3 3 2 2 2" xfId="53346"/>
    <cellStyle name="Normal 6 5 3 3 3 2 3" xfId="53345"/>
    <cellStyle name="Normal 6 5 3 3 3 3" xfId="23209"/>
    <cellStyle name="Normal 6 5 3 3 3 3 2" xfId="53347"/>
    <cellStyle name="Normal 6 5 3 3 3 4" xfId="53344"/>
    <cellStyle name="Normal 6 5 3 3 4" xfId="23210"/>
    <cellStyle name="Normal 6 5 3 3 4 2" xfId="23211"/>
    <cellStyle name="Normal 6 5 3 3 4 2 2" xfId="23212"/>
    <cellStyle name="Normal 6 5 3 3 4 2 2 2" xfId="53350"/>
    <cellStyle name="Normal 6 5 3 3 4 2 3" xfId="53349"/>
    <cellStyle name="Normal 6 5 3 3 4 3" xfId="23213"/>
    <cellStyle name="Normal 6 5 3 3 4 3 2" xfId="53351"/>
    <cellStyle name="Normal 6 5 3 3 4 4" xfId="53348"/>
    <cellStyle name="Normal 6 5 3 3 5" xfId="23214"/>
    <cellStyle name="Normal 6 5 3 3 5 2" xfId="23215"/>
    <cellStyle name="Normal 6 5 3 3 5 2 2" xfId="53353"/>
    <cellStyle name="Normal 6 5 3 3 5 3" xfId="53352"/>
    <cellStyle name="Normal 6 5 3 3 6" xfId="23216"/>
    <cellStyle name="Normal 6 5 3 3 6 2" xfId="53354"/>
    <cellStyle name="Normal 6 5 3 3 7" xfId="53339"/>
    <cellStyle name="Normal 6 5 3 4" xfId="23217"/>
    <cellStyle name="Normal 6 5 3 4 2" xfId="23218"/>
    <cellStyle name="Normal 6 5 3 4 2 2" xfId="23219"/>
    <cellStyle name="Normal 6 5 3 4 2 2 2" xfId="23220"/>
    <cellStyle name="Normal 6 5 3 4 2 2 2 2" xfId="53358"/>
    <cellStyle name="Normal 6 5 3 4 2 2 3" xfId="53357"/>
    <cellStyle name="Normal 6 5 3 4 2 3" xfId="23221"/>
    <cellStyle name="Normal 6 5 3 4 2 3 2" xfId="53359"/>
    <cellStyle name="Normal 6 5 3 4 2 4" xfId="53356"/>
    <cellStyle name="Normal 6 5 3 4 3" xfId="23222"/>
    <cellStyle name="Normal 6 5 3 4 3 2" xfId="23223"/>
    <cellStyle name="Normal 6 5 3 4 3 2 2" xfId="23224"/>
    <cellStyle name="Normal 6 5 3 4 3 2 2 2" xfId="53362"/>
    <cellStyle name="Normal 6 5 3 4 3 2 3" xfId="53361"/>
    <cellStyle name="Normal 6 5 3 4 3 3" xfId="23225"/>
    <cellStyle name="Normal 6 5 3 4 3 3 2" xfId="53363"/>
    <cellStyle name="Normal 6 5 3 4 3 4" xfId="53360"/>
    <cellStyle name="Normal 6 5 3 4 4" xfId="23226"/>
    <cellStyle name="Normal 6 5 3 4 4 2" xfId="23227"/>
    <cellStyle name="Normal 6 5 3 4 4 2 2" xfId="23228"/>
    <cellStyle name="Normal 6 5 3 4 4 2 2 2" xfId="53366"/>
    <cellStyle name="Normal 6 5 3 4 4 2 3" xfId="53365"/>
    <cellStyle name="Normal 6 5 3 4 4 3" xfId="23229"/>
    <cellStyle name="Normal 6 5 3 4 4 3 2" xfId="53367"/>
    <cellStyle name="Normal 6 5 3 4 4 4" xfId="53364"/>
    <cellStyle name="Normal 6 5 3 4 5" xfId="23230"/>
    <cellStyle name="Normal 6 5 3 4 5 2" xfId="23231"/>
    <cellStyle name="Normal 6 5 3 4 5 2 2" xfId="53369"/>
    <cellStyle name="Normal 6 5 3 4 5 3" xfId="53368"/>
    <cellStyle name="Normal 6 5 3 4 6" xfId="23232"/>
    <cellStyle name="Normal 6 5 3 4 6 2" xfId="53370"/>
    <cellStyle name="Normal 6 5 3 4 7" xfId="53355"/>
    <cellStyle name="Normal 6 5 3 5" xfId="23233"/>
    <cellStyle name="Normal 6 5 3 5 2" xfId="23234"/>
    <cellStyle name="Normal 6 5 3 5 2 2" xfId="23235"/>
    <cellStyle name="Normal 6 5 3 5 2 2 2" xfId="23236"/>
    <cellStyle name="Normal 6 5 3 5 2 2 2 2" xfId="53374"/>
    <cellStyle name="Normal 6 5 3 5 2 2 3" xfId="53373"/>
    <cellStyle name="Normal 6 5 3 5 2 3" xfId="23237"/>
    <cellStyle name="Normal 6 5 3 5 2 3 2" xfId="53375"/>
    <cellStyle name="Normal 6 5 3 5 2 4" xfId="53372"/>
    <cellStyle name="Normal 6 5 3 5 3" xfId="23238"/>
    <cellStyle name="Normal 6 5 3 5 3 2" xfId="23239"/>
    <cellStyle name="Normal 6 5 3 5 3 2 2" xfId="23240"/>
    <cellStyle name="Normal 6 5 3 5 3 2 2 2" xfId="53378"/>
    <cellStyle name="Normal 6 5 3 5 3 2 3" xfId="53377"/>
    <cellStyle name="Normal 6 5 3 5 3 3" xfId="23241"/>
    <cellStyle name="Normal 6 5 3 5 3 3 2" xfId="53379"/>
    <cellStyle name="Normal 6 5 3 5 3 4" xfId="53376"/>
    <cellStyle name="Normal 6 5 3 5 4" xfId="23242"/>
    <cellStyle name="Normal 6 5 3 5 4 2" xfId="23243"/>
    <cellStyle name="Normal 6 5 3 5 4 2 2" xfId="53381"/>
    <cellStyle name="Normal 6 5 3 5 4 3" xfId="53380"/>
    <cellStyle name="Normal 6 5 3 5 5" xfId="23244"/>
    <cellStyle name="Normal 6 5 3 5 5 2" xfId="53382"/>
    <cellStyle name="Normal 6 5 3 5 6" xfId="53371"/>
    <cellStyle name="Normal 6 5 3 6" xfId="23245"/>
    <cellStyle name="Normal 6 5 3 6 2" xfId="23246"/>
    <cellStyle name="Normal 6 5 3 6 2 2" xfId="23247"/>
    <cellStyle name="Normal 6 5 3 6 2 2 2" xfId="53385"/>
    <cellStyle name="Normal 6 5 3 6 2 3" xfId="53384"/>
    <cellStyle name="Normal 6 5 3 6 3" xfId="23248"/>
    <cellStyle name="Normal 6 5 3 6 3 2" xfId="53386"/>
    <cellStyle name="Normal 6 5 3 6 4" xfId="53383"/>
    <cellStyle name="Normal 6 5 3 7" xfId="23249"/>
    <cellStyle name="Normal 6 5 3 7 2" xfId="23250"/>
    <cellStyle name="Normal 6 5 3 7 2 2" xfId="23251"/>
    <cellStyle name="Normal 6 5 3 7 2 2 2" xfId="53389"/>
    <cellStyle name="Normal 6 5 3 7 2 3" xfId="53388"/>
    <cellStyle name="Normal 6 5 3 7 3" xfId="23252"/>
    <cellStyle name="Normal 6 5 3 7 3 2" xfId="53390"/>
    <cellStyle name="Normal 6 5 3 7 4" xfId="53387"/>
    <cellStyle name="Normal 6 5 3 8" xfId="23253"/>
    <cellStyle name="Normal 6 5 3 8 2" xfId="23254"/>
    <cellStyle name="Normal 6 5 3 8 2 2" xfId="23255"/>
    <cellStyle name="Normal 6 5 3 8 2 2 2" xfId="53393"/>
    <cellStyle name="Normal 6 5 3 8 2 3" xfId="53392"/>
    <cellStyle name="Normal 6 5 3 8 3" xfId="23256"/>
    <cellStyle name="Normal 6 5 3 8 3 2" xfId="53394"/>
    <cellStyle name="Normal 6 5 3 8 4" xfId="53391"/>
    <cellStyle name="Normal 6 5 3 9" xfId="23257"/>
    <cellStyle name="Normal 6 5 3 9 2" xfId="23258"/>
    <cellStyle name="Normal 6 5 3 9 2 2" xfId="23259"/>
    <cellStyle name="Normal 6 5 3 9 2 2 2" xfId="53397"/>
    <cellStyle name="Normal 6 5 3 9 2 3" xfId="53396"/>
    <cellStyle name="Normal 6 5 3 9 3" xfId="23260"/>
    <cellStyle name="Normal 6 5 3 9 3 2" xfId="53398"/>
    <cellStyle name="Normal 6 5 3 9 4" xfId="53395"/>
    <cellStyle name="Normal 6 5 4" xfId="23261"/>
    <cellStyle name="Normal 6 5 4 10" xfId="23262"/>
    <cellStyle name="Normal 6 5 4 10 2" xfId="23263"/>
    <cellStyle name="Normal 6 5 4 10 2 2" xfId="53401"/>
    <cellStyle name="Normal 6 5 4 10 3" xfId="53400"/>
    <cellStyle name="Normal 6 5 4 11" xfId="23264"/>
    <cellStyle name="Normal 6 5 4 11 2" xfId="53402"/>
    <cellStyle name="Normal 6 5 4 12" xfId="53399"/>
    <cellStyle name="Normal 6 5 4 2" xfId="23265"/>
    <cellStyle name="Normal 6 5 4 2 2" xfId="23266"/>
    <cellStyle name="Normal 6 5 4 2 2 2" xfId="23267"/>
    <cellStyle name="Normal 6 5 4 2 2 2 2" xfId="23268"/>
    <cellStyle name="Normal 6 5 4 2 2 2 2 2" xfId="53406"/>
    <cellStyle name="Normal 6 5 4 2 2 2 3" xfId="53405"/>
    <cellStyle name="Normal 6 5 4 2 2 3" xfId="23269"/>
    <cellStyle name="Normal 6 5 4 2 2 3 2" xfId="53407"/>
    <cellStyle name="Normal 6 5 4 2 2 4" xfId="53404"/>
    <cellStyle name="Normal 6 5 4 2 3" xfId="23270"/>
    <cellStyle name="Normal 6 5 4 2 3 2" xfId="23271"/>
    <cellStyle name="Normal 6 5 4 2 3 2 2" xfId="23272"/>
    <cellStyle name="Normal 6 5 4 2 3 2 2 2" xfId="53410"/>
    <cellStyle name="Normal 6 5 4 2 3 2 3" xfId="53409"/>
    <cellStyle name="Normal 6 5 4 2 3 3" xfId="23273"/>
    <cellStyle name="Normal 6 5 4 2 3 3 2" xfId="53411"/>
    <cellStyle name="Normal 6 5 4 2 3 4" xfId="53408"/>
    <cellStyle name="Normal 6 5 4 2 4" xfId="23274"/>
    <cellStyle name="Normal 6 5 4 2 4 2" xfId="23275"/>
    <cellStyle name="Normal 6 5 4 2 4 2 2" xfId="23276"/>
    <cellStyle name="Normal 6 5 4 2 4 2 2 2" xfId="53414"/>
    <cellStyle name="Normal 6 5 4 2 4 2 3" xfId="53413"/>
    <cellStyle name="Normal 6 5 4 2 4 3" xfId="23277"/>
    <cellStyle name="Normal 6 5 4 2 4 3 2" xfId="53415"/>
    <cellStyle name="Normal 6 5 4 2 4 4" xfId="53412"/>
    <cellStyle name="Normal 6 5 4 2 5" xfId="23278"/>
    <cellStyle name="Normal 6 5 4 2 5 2" xfId="23279"/>
    <cellStyle name="Normal 6 5 4 2 5 2 2" xfId="53417"/>
    <cellStyle name="Normal 6 5 4 2 5 3" xfId="53416"/>
    <cellStyle name="Normal 6 5 4 2 6" xfId="23280"/>
    <cellStyle name="Normal 6 5 4 2 6 2" xfId="53418"/>
    <cellStyle name="Normal 6 5 4 2 7" xfId="53403"/>
    <cellStyle name="Normal 6 5 4 3" xfId="23281"/>
    <cellStyle name="Normal 6 5 4 3 2" xfId="23282"/>
    <cellStyle name="Normal 6 5 4 3 2 2" xfId="23283"/>
    <cellStyle name="Normal 6 5 4 3 2 2 2" xfId="23284"/>
    <cellStyle name="Normal 6 5 4 3 2 2 2 2" xfId="53422"/>
    <cellStyle name="Normal 6 5 4 3 2 2 3" xfId="53421"/>
    <cellStyle name="Normal 6 5 4 3 2 3" xfId="23285"/>
    <cellStyle name="Normal 6 5 4 3 2 3 2" xfId="53423"/>
    <cellStyle name="Normal 6 5 4 3 2 4" xfId="53420"/>
    <cellStyle name="Normal 6 5 4 3 3" xfId="23286"/>
    <cellStyle name="Normal 6 5 4 3 3 2" xfId="23287"/>
    <cellStyle name="Normal 6 5 4 3 3 2 2" xfId="23288"/>
    <cellStyle name="Normal 6 5 4 3 3 2 2 2" xfId="53426"/>
    <cellStyle name="Normal 6 5 4 3 3 2 3" xfId="53425"/>
    <cellStyle name="Normal 6 5 4 3 3 3" xfId="23289"/>
    <cellStyle name="Normal 6 5 4 3 3 3 2" xfId="53427"/>
    <cellStyle name="Normal 6 5 4 3 3 4" xfId="53424"/>
    <cellStyle name="Normal 6 5 4 3 4" xfId="23290"/>
    <cellStyle name="Normal 6 5 4 3 4 2" xfId="23291"/>
    <cellStyle name="Normal 6 5 4 3 4 2 2" xfId="23292"/>
    <cellStyle name="Normal 6 5 4 3 4 2 2 2" xfId="53430"/>
    <cellStyle name="Normal 6 5 4 3 4 2 3" xfId="53429"/>
    <cellStyle name="Normal 6 5 4 3 4 3" xfId="23293"/>
    <cellStyle name="Normal 6 5 4 3 4 3 2" xfId="53431"/>
    <cellStyle name="Normal 6 5 4 3 4 4" xfId="53428"/>
    <cellStyle name="Normal 6 5 4 3 5" xfId="23294"/>
    <cellStyle name="Normal 6 5 4 3 5 2" xfId="23295"/>
    <cellStyle name="Normal 6 5 4 3 5 2 2" xfId="53433"/>
    <cellStyle name="Normal 6 5 4 3 5 3" xfId="53432"/>
    <cellStyle name="Normal 6 5 4 3 6" xfId="23296"/>
    <cellStyle name="Normal 6 5 4 3 6 2" xfId="53434"/>
    <cellStyle name="Normal 6 5 4 3 7" xfId="53419"/>
    <cellStyle name="Normal 6 5 4 4" xfId="23297"/>
    <cellStyle name="Normal 6 5 4 4 2" xfId="23298"/>
    <cellStyle name="Normal 6 5 4 4 2 2" xfId="23299"/>
    <cellStyle name="Normal 6 5 4 4 2 2 2" xfId="23300"/>
    <cellStyle name="Normal 6 5 4 4 2 2 2 2" xfId="53438"/>
    <cellStyle name="Normal 6 5 4 4 2 2 3" xfId="53437"/>
    <cellStyle name="Normal 6 5 4 4 2 3" xfId="23301"/>
    <cellStyle name="Normal 6 5 4 4 2 3 2" xfId="53439"/>
    <cellStyle name="Normal 6 5 4 4 2 4" xfId="53436"/>
    <cellStyle name="Normal 6 5 4 4 3" xfId="23302"/>
    <cellStyle name="Normal 6 5 4 4 3 2" xfId="23303"/>
    <cellStyle name="Normal 6 5 4 4 3 2 2" xfId="23304"/>
    <cellStyle name="Normal 6 5 4 4 3 2 2 2" xfId="53442"/>
    <cellStyle name="Normal 6 5 4 4 3 2 3" xfId="53441"/>
    <cellStyle name="Normal 6 5 4 4 3 3" xfId="23305"/>
    <cellStyle name="Normal 6 5 4 4 3 3 2" xfId="53443"/>
    <cellStyle name="Normal 6 5 4 4 3 4" xfId="53440"/>
    <cellStyle name="Normal 6 5 4 4 4" xfId="23306"/>
    <cellStyle name="Normal 6 5 4 4 4 2" xfId="23307"/>
    <cellStyle name="Normal 6 5 4 4 4 2 2" xfId="53445"/>
    <cellStyle name="Normal 6 5 4 4 4 3" xfId="53444"/>
    <cellStyle name="Normal 6 5 4 4 5" xfId="23308"/>
    <cellStyle name="Normal 6 5 4 4 5 2" xfId="53446"/>
    <cellStyle name="Normal 6 5 4 4 6" xfId="53435"/>
    <cellStyle name="Normal 6 5 4 5" xfId="23309"/>
    <cellStyle name="Normal 6 5 4 5 2" xfId="23310"/>
    <cellStyle name="Normal 6 5 4 5 2 2" xfId="23311"/>
    <cellStyle name="Normal 6 5 4 5 2 2 2" xfId="53449"/>
    <cellStyle name="Normal 6 5 4 5 2 3" xfId="53448"/>
    <cellStyle name="Normal 6 5 4 5 3" xfId="23312"/>
    <cellStyle name="Normal 6 5 4 5 3 2" xfId="53450"/>
    <cellStyle name="Normal 6 5 4 5 4" xfId="53447"/>
    <cellStyle name="Normal 6 5 4 6" xfId="23313"/>
    <cellStyle name="Normal 6 5 4 6 2" xfId="23314"/>
    <cellStyle name="Normal 6 5 4 6 2 2" xfId="23315"/>
    <cellStyle name="Normal 6 5 4 6 2 2 2" xfId="53453"/>
    <cellStyle name="Normal 6 5 4 6 2 3" xfId="53452"/>
    <cellStyle name="Normal 6 5 4 6 3" xfId="23316"/>
    <cellStyle name="Normal 6 5 4 6 3 2" xfId="53454"/>
    <cellStyle name="Normal 6 5 4 6 4" xfId="53451"/>
    <cellStyle name="Normal 6 5 4 7" xfId="23317"/>
    <cellStyle name="Normal 6 5 4 7 2" xfId="23318"/>
    <cellStyle name="Normal 6 5 4 7 2 2" xfId="23319"/>
    <cellStyle name="Normal 6 5 4 7 2 2 2" xfId="53457"/>
    <cellStyle name="Normal 6 5 4 7 2 3" xfId="53456"/>
    <cellStyle name="Normal 6 5 4 7 3" xfId="23320"/>
    <cellStyle name="Normal 6 5 4 7 3 2" xfId="53458"/>
    <cellStyle name="Normal 6 5 4 7 4" xfId="53455"/>
    <cellStyle name="Normal 6 5 4 8" xfId="23321"/>
    <cellStyle name="Normal 6 5 4 8 2" xfId="23322"/>
    <cellStyle name="Normal 6 5 4 8 2 2" xfId="23323"/>
    <cellStyle name="Normal 6 5 4 8 2 2 2" xfId="53461"/>
    <cellStyle name="Normal 6 5 4 8 2 3" xfId="53460"/>
    <cellStyle name="Normal 6 5 4 8 3" xfId="23324"/>
    <cellStyle name="Normal 6 5 4 8 3 2" xfId="53462"/>
    <cellStyle name="Normal 6 5 4 8 4" xfId="53459"/>
    <cellStyle name="Normal 6 5 4 9" xfId="23325"/>
    <cellStyle name="Normal 6 5 4 9 2" xfId="23326"/>
    <cellStyle name="Normal 6 5 4 9 2 2" xfId="23327"/>
    <cellStyle name="Normal 6 5 4 9 2 2 2" xfId="53465"/>
    <cellStyle name="Normal 6 5 4 9 2 3" xfId="53464"/>
    <cellStyle name="Normal 6 5 4 9 3" xfId="23328"/>
    <cellStyle name="Normal 6 5 4 9 3 2" xfId="53466"/>
    <cellStyle name="Normal 6 5 4 9 4" xfId="53463"/>
    <cellStyle name="Normal 6 5 5" xfId="23329"/>
    <cellStyle name="Normal 6 5 5 2" xfId="23330"/>
    <cellStyle name="Normal 6 5 5 2 2" xfId="23331"/>
    <cellStyle name="Normal 6 5 5 2 2 2" xfId="23332"/>
    <cellStyle name="Normal 6 5 5 2 2 2 2" xfId="53470"/>
    <cellStyle name="Normal 6 5 5 2 2 3" xfId="53469"/>
    <cellStyle name="Normal 6 5 5 2 3" xfId="23333"/>
    <cellStyle name="Normal 6 5 5 2 3 2" xfId="53471"/>
    <cellStyle name="Normal 6 5 5 2 4" xfId="53468"/>
    <cellStyle name="Normal 6 5 5 3" xfId="23334"/>
    <cellStyle name="Normal 6 5 5 3 2" xfId="23335"/>
    <cellStyle name="Normal 6 5 5 3 2 2" xfId="23336"/>
    <cellStyle name="Normal 6 5 5 3 2 2 2" xfId="53474"/>
    <cellStyle name="Normal 6 5 5 3 2 3" xfId="53473"/>
    <cellStyle name="Normal 6 5 5 3 3" xfId="23337"/>
    <cellStyle name="Normal 6 5 5 3 3 2" xfId="53475"/>
    <cellStyle name="Normal 6 5 5 3 4" xfId="53472"/>
    <cellStyle name="Normal 6 5 5 4" xfId="23338"/>
    <cellStyle name="Normal 6 5 5 4 2" xfId="23339"/>
    <cellStyle name="Normal 6 5 5 4 2 2" xfId="23340"/>
    <cellStyle name="Normal 6 5 5 4 2 2 2" xfId="53478"/>
    <cellStyle name="Normal 6 5 5 4 2 3" xfId="53477"/>
    <cellStyle name="Normal 6 5 5 4 3" xfId="23341"/>
    <cellStyle name="Normal 6 5 5 4 3 2" xfId="53479"/>
    <cellStyle name="Normal 6 5 5 4 4" xfId="53476"/>
    <cellStyle name="Normal 6 5 5 5" xfId="23342"/>
    <cellStyle name="Normal 6 5 5 5 2" xfId="23343"/>
    <cellStyle name="Normal 6 5 5 5 2 2" xfId="53481"/>
    <cellStyle name="Normal 6 5 5 5 3" xfId="53480"/>
    <cellStyle name="Normal 6 5 5 6" xfId="23344"/>
    <cellStyle name="Normal 6 5 5 6 2" xfId="53482"/>
    <cellStyle name="Normal 6 5 5 7" xfId="53467"/>
    <cellStyle name="Normal 6 5 6" xfId="23345"/>
    <cellStyle name="Normal 6 5 6 2" xfId="23346"/>
    <cellStyle name="Normal 6 5 6 2 2" xfId="23347"/>
    <cellStyle name="Normal 6 5 6 2 2 2" xfId="23348"/>
    <cellStyle name="Normal 6 5 6 2 2 2 2" xfId="53486"/>
    <cellStyle name="Normal 6 5 6 2 2 3" xfId="53485"/>
    <cellStyle name="Normal 6 5 6 2 3" xfId="23349"/>
    <cellStyle name="Normal 6 5 6 2 3 2" xfId="53487"/>
    <cellStyle name="Normal 6 5 6 2 4" xfId="53484"/>
    <cellStyle name="Normal 6 5 6 3" xfId="23350"/>
    <cellStyle name="Normal 6 5 6 3 2" xfId="23351"/>
    <cellStyle name="Normal 6 5 6 3 2 2" xfId="23352"/>
    <cellStyle name="Normal 6 5 6 3 2 2 2" xfId="53490"/>
    <cellStyle name="Normal 6 5 6 3 2 3" xfId="53489"/>
    <cellStyle name="Normal 6 5 6 3 3" xfId="23353"/>
    <cellStyle name="Normal 6 5 6 3 3 2" xfId="53491"/>
    <cellStyle name="Normal 6 5 6 3 4" xfId="53488"/>
    <cellStyle name="Normal 6 5 6 4" xfId="23354"/>
    <cellStyle name="Normal 6 5 6 4 2" xfId="23355"/>
    <cellStyle name="Normal 6 5 6 4 2 2" xfId="23356"/>
    <cellStyle name="Normal 6 5 6 4 2 2 2" xfId="53494"/>
    <cellStyle name="Normal 6 5 6 4 2 3" xfId="53493"/>
    <cellStyle name="Normal 6 5 6 4 3" xfId="23357"/>
    <cellStyle name="Normal 6 5 6 4 3 2" xfId="53495"/>
    <cellStyle name="Normal 6 5 6 4 4" xfId="53492"/>
    <cellStyle name="Normal 6 5 6 5" xfId="23358"/>
    <cellStyle name="Normal 6 5 6 5 2" xfId="23359"/>
    <cellStyle name="Normal 6 5 6 5 2 2" xfId="53497"/>
    <cellStyle name="Normal 6 5 6 5 3" xfId="53496"/>
    <cellStyle name="Normal 6 5 6 6" xfId="23360"/>
    <cellStyle name="Normal 6 5 6 6 2" xfId="53498"/>
    <cellStyle name="Normal 6 5 6 7" xfId="53483"/>
    <cellStyle name="Normal 6 5 7" xfId="23361"/>
    <cellStyle name="Normal 6 5 7 2" xfId="23362"/>
    <cellStyle name="Normal 6 5 7 2 2" xfId="23363"/>
    <cellStyle name="Normal 6 5 7 2 2 2" xfId="23364"/>
    <cellStyle name="Normal 6 5 7 2 2 2 2" xfId="53502"/>
    <cellStyle name="Normal 6 5 7 2 2 3" xfId="53501"/>
    <cellStyle name="Normal 6 5 7 2 3" xfId="23365"/>
    <cellStyle name="Normal 6 5 7 2 3 2" xfId="53503"/>
    <cellStyle name="Normal 6 5 7 2 4" xfId="53500"/>
    <cellStyle name="Normal 6 5 7 3" xfId="23366"/>
    <cellStyle name="Normal 6 5 7 3 2" xfId="23367"/>
    <cellStyle name="Normal 6 5 7 3 2 2" xfId="23368"/>
    <cellStyle name="Normal 6 5 7 3 2 2 2" xfId="53506"/>
    <cellStyle name="Normal 6 5 7 3 2 3" xfId="53505"/>
    <cellStyle name="Normal 6 5 7 3 3" xfId="23369"/>
    <cellStyle name="Normal 6 5 7 3 3 2" xfId="53507"/>
    <cellStyle name="Normal 6 5 7 3 4" xfId="53504"/>
    <cellStyle name="Normal 6 5 7 4" xfId="23370"/>
    <cellStyle name="Normal 6 5 7 4 2" xfId="23371"/>
    <cellStyle name="Normal 6 5 7 4 2 2" xfId="53509"/>
    <cellStyle name="Normal 6 5 7 4 3" xfId="53508"/>
    <cellStyle name="Normal 6 5 7 5" xfId="23372"/>
    <cellStyle name="Normal 6 5 7 5 2" xfId="53510"/>
    <cellStyle name="Normal 6 5 7 6" xfId="53499"/>
    <cellStyle name="Normal 6 5 8" xfId="23373"/>
    <cellStyle name="Normal 6 5 8 2" xfId="23374"/>
    <cellStyle name="Normal 6 5 8 2 2" xfId="23375"/>
    <cellStyle name="Normal 6 5 8 2 2 2" xfId="53513"/>
    <cellStyle name="Normal 6 5 8 2 3" xfId="53512"/>
    <cellStyle name="Normal 6 5 8 3" xfId="23376"/>
    <cellStyle name="Normal 6 5 8 3 2" xfId="53514"/>
    <cellStyle name="Normal 6 5 8 4" xfId="53511"/>
    <cellStyle name="Normal 6 5 9" xfId="23377"/>
    <cellStyle name="Normal 6 5 9 2" xfId="23378"/>
    <cellStyle name="Normal 6 5 9 2 2" xfId="23379"/>
    <cellStyle name="Normal 6 5 9 2 2 2" xfId="53517"/>
    <cellStyle name="Normal 6 5 9 2 3" xfId="53516"/>
    <cellStyle name="Normal 6 5 9 3" xfId="23380"/>
    <cellStyle name="Normal 6 5 9 3 2" xfId="53518"/>
    <cellStyle name="Normal 6 5 9 4" xfId="53515"/>
    <cellStyle name="Normal 6 6" xfId="726"/>
    <cellStyle name="Normal 6 6 10" xfId="23382"/>
    <cellStyle name="Normal 6 6 10 2" xfId="23383"/>
    <cellStyle name="Normal 6 6 10 2 2" xfId="23384"/>
    <cellStyle name="Normal 6 6 10 2 2 2" xfId="53522"/>
    <cellStyle name="Normal 6 6 10 2 3" xfId="53521"/>
    <cellStyle name="Normal 6 6 10 3" xfId="23385"/>
    <cellStyle name="Normal 6 6 10 3 2" xfId="53523"/>
    <cellStyle name="Normal 6 6 10 4" xfId="53520"/>
    <cellStyle name="Normal 6 6 11" xfId="23386"/>
    <cellStyle name="Normal 6 6 11 2" xfId="23387"/>
    <cellStyle name="Normal 6 6 11 2 2" xfId="23388"/>
    <cellStyle name="Normal 6 6 11 2 2 2" xfId="53526"/>
    <cellStyle name="Normal 6 6 11 2 3" xfId="53525"/>
    <cellStyle name="Normal 6 6 11 3" xfId="23389"/>
    <cellStyle name="Normal 6 6 11 3 2" xfId="53527"/>
    <cellStyle name="Normal 6 6 11 4" xfId="53524"/>
    <cellStyle name="Normal 6 6 12" xfId="23390"/>
    <cellStyle name="Normal 6 6 12 2" xfId="23391"/>
    <cellStyle name="Normal 6 6 12 2 2" xfId="23392"/>
    <cellStyle name="Normal 6 6 12 2 2 2" xfId="53530"/>
    <cellStyle name="Normal 6 6 12 2 3" xfId="53529"/>
    <cellStyle name="Normal 6 6 12 3" xfId="23393"/>
    <cellStyle name="Normal 6 6 12 3 2" xfId="53531"/>
    <cellStyle name="Normal 6 6 12 4" xfId="53528"/>
    <cellStyle name="Normal 6 6 13" xfId="23394"/>
    <cellStyle name="Normal 6 6 13 2" xfId="23395"/>
    <cellStyle name="Normal 6 6 13 2 2" xfId="53533"/>
    <cellStyle name="Normal 6 6 13 3" xfId="53532"/>
    <cellStyle name="Normal 6 6 14" xfId="23396"/>
    <cellStyle name="Normal 6 6 14 2" xfId="53534"/>
    <cellStyle name="Normal 6 6 15" xfId="23397"/>
    <cellStyle name="Normal 6 6 15 2" xfId="53535"/>
    <cellStyle name="Normal 6 6 16" xfId="23381"/>
    <cellStyle name="Normal 6 6 16 2" xfId="53519"/>
    <cellStyle name="Normal 6 6 17" xfId="30315"/>
    <cellStyle name="Normal 6 6 17 2" xfId="60414"/>
    <cellStyle name="Normal 6 6 18" xfId="30931"/>
    <cellStyle name="Normal 6 6 2" xfId="23398"/>
    <cellStyle name="Normal 6 6 2 10" xfId="23399"/>
    <cellStyle name="Normal 6 6 2 10 2" xfId="23400"/>
    <cellStyle name="Normal 6 6 2 10 2 2" xfId="23401"/>
    <cellStyle name="Normal 6 6 2 10 2 2 2" xfId="53539"/>
    <cellStyle name="Normal 6 6 2 10 2 3" xfId="53538"/>
    <cellStyle name="Normal 6 6 2 10 3" xfId="23402"/>
    <cellStyle name="Normal 6 6 2 10 3 2" xfId="53540"/>
    <cellStyle name="Normal 6 6 2 10 4" xfId="53537"/>
    <cellStyle name="Normal 6 6 2 11" xfId="23403"/>
    <cellStyle name="Normal 6 6 2 11 2" xfId="23404"/>
    <cellStyle name="Normal 6 6 2 11 2 2" xfId="23405"/>
    <cellStyle name="Normal 6 6 2 11 2 2 2" xfId="53543"/>
    <cellStyle name="Normal 6 6 2 11 2 3" xfId="53542"/>
    <cellStyle name="Normal 6 6 2 11 3" xfId="23406"/>
    <cellStyle name="Normal 6 6 2 11 3 2" xfId="53544"/>
    <cellStyle name="Normal 6 6 2 11 4" xfId="53541"/>
    <cellStyle name="Normal 6 6 2 12" xfId="23407"/>
    <cellStyle name="Normal 6 6 2 12 2" xfId="23408"/>
    <cellStyle name="Normal 6 6 2 12 2 2" xfId="53546"/>
    <cellStyle name="Normal 6 6 2 12 3" xfId="53545"/>
    <cellStyle name="Normal 6 6 2 13" xfId="23409"/>
    <cellStyle name="Normal 6 6 2 13 2" xfId="53547"/>
    <cellStyle name="Normal 6 6 2 14" xfId="23410"/>
    <cellStyle name="Normal 6 6 2 14 2" xfId="53548"/>
    <cellStyle name="Normal 6 6 2 15" xfId="53536"/>
    <cellStyle name="Normal 6 6 2 2" xfId="23411"/>
    <cellStyle name="Normal 6 6 2 2 10" xfId="23412"/>
    <cellStyle name="Normal 6 6 2 2 10 2" xfId="23413"/>
    <cellStyle name="Normal 6 6 2 2 10 2 2" xfId="23414"/>
    <cellStyle name="Normal 6 6 2 2 10 2 2 2" xfId="53552"/>
    <cellStyle name="Normal 6 6 2 2 10 2 3" xfId="53551"/>
    <cellStyle name="Normal 6 6 2 2 10 3" xfId="23415"/>
    <cellStyle name="Normal 6 6 2 2 10 3 2" xfId="53553"/>
    <cellStyle name="Normal 6 6 2 2 10 4" xfId="53550"/>
    <cellStyle name="Normal 6 6 2 2 11" xfId="23416"/>
    <cellStyle name="Normal 6 6 2 2 11 2" xfId="23417"/>
    <cellStyle name="Normal 6 6 2 2 11 2 2" xfId="53555"/>
    <cellStyle name="Normal 6 6 2 2 11 3" xfId="53554"/>
    <cellStyle name="Normal 6 6 2 2 12" xfId="23418"/>
    <cellStyle name="Normal 6 6 2 2 12 2" xfId="53556"/>
    <cellStyle name="Normal 6 6 2 2 13" xfId="23419"/>
    <cellStyle name="Normal 6 6 2 2 13 2" xfId="53557"/>
    <cellStyle name="Normal 6 6 2 2 14" xfId="53549"/>
    <cellStyle name="Normal 6 6 2 2 2" xfId="23420"/>
    <cellStyle name="Normal 6 6 2 2 2 10" xfId="23421"/>
    <cellStyle name="Normal 6 6 2 2 2 10 2" xfId="23422"/>
    <cellStyle name="Normal 6 6 2 2 2 10 2 2" xfId="53560"/>
    <cellStyle name="Normal 6 6 2 2 2 10 3" xfId="53559"/>
    <cellStyle name="Normal 6 6 2 2 2 11" xfId="23423"/>
    <cellStyle name="Normal 6 6 2 2 2 11 2" xfId="53561"/>
    <cellStyle name="Normal 6 6 2 2 2 12" xfId="53558"/>
    <cellStyle name="Normal 6 6 2 2 2 2" xfId="23424"/>
    <cellStyle name="Normal 6 6 2 2 2 2 2" xfId="23425"/>
    <cellStyle name="Normal 6 6 2 2 2 2 2 2" xfId="23426"/>
    <cellStyle name="Normal 6 6 2 2 2 2 2 2 2" xfId="23427"/>
    <cellStyle name="Normal 6 6 2 2 2 2 2 2 2 2" xfId="53565"/>
    <cellStyle name="Normal 6 6 2 2 2 2 2 2 3" xfId="53564"/>
    <cellStyle name="Normal 6 6 2 2 2 2 2 3" xfId="23428"/>
    <cellStyle name="Normal 6 6 2 2 2 2 2 3 2" xfId="53566"/>
    <cellStyle name="Normal 6 6 2 2 2 2 2 4" xfId="53563"/>
    <cellStyle name="Normal 6 6 2 2 2 2 3" xfId="23429"/>
    <cellStyle name="Normal 6 6 2 2 2 2 3 2" xfId="23430"/>
    <cellStyle name="Normal 6 6 2 2 2 2 3 2 2" xfId="23431"/>
    <cellStyle name="Normal 6 6 2 2 2 2 3 2 2 2" xfId="53569"/>
    <cellStyle name="Normal 6 6 2 2 2 2 3 2 3" xfId="53568"/>
    <cellStyle name="Normal 6 6 2 2 2 2 3 3" xfId="23432"/>
    <cellStyle name="Normal 6 6 2 2 2 2 3 3 2" xfId="53570"/>
    <cellStyle name="Normal 6 6 2 2 2 2 3 4" xfId="53567"/>
    <cellStyle name="Normal 6 6 2 2 2 2 4" xfId="23433"/>
    <cellStyle name="Normal 6 6 2 2 2 2 4 2" xfId="23434"/>
    <cellStyle name="Normal 6 6 2 2 2 2 4 2 2" xfId="23435"/>
    <cellStyle name="Normal 6 6 2 2 2 2 4 2 2 2" xfId="53573"/>
    <cellStyle name="Normal 6 6 2 2 2 2 4 2 3" xfId="53572"/>
    <cellStyle name="Normal 6 6 2 2 2 2 4 3" xfId="23436"/>
    <cellStyle name="Normal 6 6 2 2 2 2 4 3 2" xfId="53574"/>
    <cellStyle name="Normal 6 6 2 2 2 2 4 4" xfId="53571"/>
    <cellStyle name="Normal 6 6 2 2 2 2 5" xfId="23437"/>
    <cellStyle name="Normal 6 6 2 2 2 2 5 2" xfId="23438"/>
    <cellStyle name="Normal 6 6 2 2 2 2 5 2 2" xfId="53576"/>
    <cellStyle name="Normal 6 6 2 2 2 2 5 3" xfId="53575"/>
    <cellStyle name="Normal 6 6 2 2 2 2 6" xfId="23439"/>
    <cellStyle name="Normal 6 6 2 2 2 2 6 2" xfId="53577"/>
    <cellStyle name="Normal 6 6 2 2 2 2 7" xfId="53562"/>
    <cellStyle name="Normal 6 6 2 2 2 3" xfId="23440"/>
    <cellStyle name="Normal 6 6 2 2 2 3 2" xfId="23441"/>
    <cellStyle name="Normal 6 6 2 2 2 3 2 2" xfId="23442"/>
    <cellStyle name="Normal 6 6 2 2 2 3 2 2 2" xfId="23443"/>
    <cellStyle name="Normal 6 6 2 2 2 3 2 2 2 2" xfId="53581"/>
    <cellStyle name="Normal 6 6 2 2 2 3 2 2 3" xfId="53580"/>
    <cellStyle name="Normal 6 6 2 2 2 3 2 3" xfId="23444"/>
    <cellStyle name="Normal 6 6 2 2 2 3 2 3 2" xfId="53582"/>
    <cellStyle name="Normal 6 6 2 2 2 3 2 4" xfId="53579"/>
    <cellStyle name="Normal 6 6 2 2 2 3 3" xfId="23445"/>
    <cellStyle name="Normal 6 6 2 2 2 3 3 2" xfId="23446"/>
    <cellStyle name="Normal 6 6 2 2 2 3 3 2 2" xfId="23447"/>
    <cellStyle name="Normal 6 6 2 2 2 3 3 2 2 2" xfId="53585"/>
    <cellStyle name="Normal 6 6 2 2 2 3 3 2 3" xfId="53584"/>
    <cellStyle name="Normal 6 6 2 2 2 3 3 3" xfId="23448"/>
    <cellStyle name="Normal 6 6 2 2 2 3 3 3 2" xfId="53586"/>
    <cellStyle name="Normal 6 6 2 2 2 3 3 4" xfId="53583"/>
    <cellStyle name="Normal 6 6 2 2 2 3 4" xfId="23449"/>
    <cellStyle name="Normal 6 6 2 2 2 3 4 2" xfId="23450"/>
    <cellStyle name="Normal 6 6 2 2 2 3 4 2 2" xfId="23451"/>
    <cellStyle name="Normal 6 6 2 2 2 3 4 2 2 2" xfId="53589"/>
    <cellStyle name="Normal 6 6 2 2 2 3 4 2 3" xfId="53588"/>
    <cellStyle name="Normal 6 6 2 2 2 3 4 3" xfId="23452"/>
    <cellStyle name="Normal 6 6 2 2 2 3 4 3 2" xfId="53590"/>
    <cellStyle name="Normal 6 6 2 2 2 3 4 4" xfId="53587"/>
    <cellStyle name="Normal 6 6 2 2 2 3 5" xfId="23453"/>
    <cellStyle name="Normal 6 6 2 2 2 3 5 2" xfId="23454"/>
    <cellStyle name="Normal 6 6 2 2 2 3 5 2 2" xfId="53592"/>
    <cellStyle name="Normal 6 6 2 2 2 3 5 3" xfId="53591"/>
    <cellStyle name="Normal 6 6 2 2 2 3 6" xfId="23455"/>
    <cellStyle name="Normal 6 6 2 2 2 3 6 2" xfId="53593"/>
    <cellStyle name="Normal 6 6 2 2 2 3 7" xfId="53578"/>
    <cellStyle name="Normal 6 6 2 2 2 4" xfId="23456"/>
    <cellStyle name="Normal 6 6 2 2 2 4 2" xfId="23457"/>
    <cellStyle name="Normal 6 6 2 2 2 4 2 2" xfId="23458"/>
    <cellStyle name="Normal 6 6 2 2 2 4 2 2 2" xfId="23459"/>
    <cellStyle name="Normal 6 6 2 2 2 4 2 2 2 2" xfId="53597"/>
    <cellStyle name="Normal 6 6 2 2 2 4 2 2 3" xfId="53596"/>
    <cellStyle name="Normal 6 6 2 2 2 4 2 3" xfId="23460"/>
    <cellStyle name="Normal 6 6 2 2 2 4 2 3 2" xfId="53598"/>
    <cellStyle name="Normal 6 6 2 2 2 4 2 4" xfId="53595"/>
    <cellStyle name="Normal 6 6 2 2 2 4 3" xfId="23461"/>
    <cellStyle name="Normal 6 6 2 2 2 4 3 2" xfId="23462"/>
    <cellStyle name="Normal 6 6 2 2 2 4 3 2 2" xfId="23463"/>
    <cellStyle name="Normal 6 6 2 2 2 4 3 2 2 2" xfId="53601"/>
    <cellStyle name="Normal 6 6 2 2 2 4 3 2 3" xfId="53600"/>
    <cellStyle name="Normal 6 6 2 2 2 4 3 3" xfId="23464"/>
    <cellStyle name="Normal 6 6 2 2 2 4 3 3 2" xfId="53602"/>
    <cellStyle name="Normal 6 6 2 2 2 4 3 4" xfId="53599"/>
    <cellStyle name="Normal 6 6 2 2 2 4 4" xfId="23465"/>
    <cellStyle name="Normal 6 6 2 2 2 4 4 2" xfId="23466"/>
    <cellStyle name="Normal 6 6 2 2 2 4 4 2 2" xfId="53604"/>
    <cellStyle name="Normal 6 6 2 2 2 4 4 3" xfId="53603"/>
    <cellStyle name="Normal 6 6 2 2 2 4 5" xfId="23467"/>
    <cellStyle name="Normal 6 6 2 2 2 4 5 2" xfId="53605"/>
    <cellStyle name="Normal 6 6 2 2 2 4 6" xfId="53594"/>
    <cellStyle name="Normal 6 6 2 2 2 5" xfId="23468"/>
    <cellStyle name="Normal 6 6 2 2 2 5 2" xfId="23469"/>
    <cellStyle name="Normal 6 6 2 2 2 5 2 2" xfId="23470"/>
    <cellStyle name="Normal 6 6 2 2 2 5 2 2 2" xfId="53608"/>
    <cellStyle name="Normal 6 6 2 2 2 5 2 3" xfId="53607"/>
    <cellStyle name="Normal 6 6 2 2 2 5 3" xfId="23471"/>
    <cellStyle name="Normal 6 6 2 2 2 5 3 2" xfId="53609"/>
    <cellStyle name="Normal 6 6 2 2 2 5 4" xfId="53606"/>
    <cellStyle name="Normal 6 6 2 2 2 6" xfId="23472"/>
    <cellStyle name="Normal 6 6 2 2 2 6 2" xfId="23473"/>
    <cellStyle name="Normal 6 6 2 2 2 6 2 2" xfId="23474"/>
    <cellStyle name="Normal 6 6 2 2 2 6 2 2 2" xfId="53612"/>
    <cellStyle name="Normal 6 6 2 2 2 6 2 3" xfId="53611"/>
    <cellStyle name="Normal 6 6 2 2 2 6 3" xfId="23475"/>
    <cellStyle name="Normal 6 6 2 2 2 6 3 2" xfId="53613"/>
    <cellStyle name="Normal 6 6 2 2 2 6 4" xfId="53610"/>
    <cellStyle name="Normal 6 6 2 2 2 7" xfId="23476"/>
    <cellStyle name="Normal 6 6 2 2 2 7 2" xfId="23477"/>
    <cellStyle name="Normal 6 6 2 2 2 7 2 2" xfId="23478"/>
    <cellStyle name="Normal 6 6 2 2 2 7 2 2 2" xfId="53616"/>
    <cellStyle name="Normal 6 6 2 2 2 7 2 3" xfId="53615"/>
    <cellStyle name="Normal 6 6 2 2 2 7 3" xfId="23479"/>
    <cellStyle name="Normal 6 6 2 2 2 7 3 2" xfId="53617"/>
    <cellStyle name="Normal 6 6 2 2 2 7 4" xfId="53614"/>
    <cellStyle name="Normal 6 6 2 2 2 8" xfId="23480"/>
    <cellStyle name="Normal 6 6 2 2 2 8 2" xfId="23481"/>
    <cellStyle name="Normal 6 6 2 2 2 8 2 2" xfId="23482"/>
    <cellStyle name="Normal 6 6 2 2 2 8 2 2 2" xfId="53620"/>
    <cellStyle name="Normal 6 6 2 2 2 8 2 3" xfId="53619"/>
    <cellStyle name="Normal 6 6 2 2 2 8 3" xfId="23483"/>
    <cellStyle name="Normal 6 6 2 2 2 8 3 2" xfId="53621"/>
    <cellStyle name="Normal 6 6 2 2 2 8 4" xfId="53618"/>
    <cellStyle name="Normal 6 6 2 2 2 9" xfId="23484"/>
    <cellStyle name="Normal 6 6 2 2 2 9 2" xfId="23485"/>
    <cellStyle name="Normal 6 6 2 2 2 9 2 2" xfId="23486"/>
    <cellStyle name="Normal 6 6 2 2 2 9 2 2 2" xfId="53624"/>
    <cellStyle name="Normal 6 6 2 2 2 9 2 3" xfId="53623"/>
    <cellStyle name="Normal 6 6 2 2 2 9 3" xfId="23487"/>
    <cellStyle name="Normal 6 6 2 2 2 9 3 2" xfId="53625"/>
    <cellStyle name="Normal 6 6 2 2 2 9 4" xfId="53622"/>
    <cellStyle name="Normal 6 6 2 2 3" xfId="23488"/>
    <cellStyle name="Normal 6 6 2 2 3 2" xfId="23489"/>
    <cellStyle name="Normal 6 6 2 2 3 2 2" xfId="23490"/>
    <cellStyle name="Normal 6 6 2 2 3 2 2 2" xfId="23491"/>
    <cellStyle name="Normal 6 6 2 2 3 2 2 2 2" xfId="53629"/>
    <cellStyle name="Normal 6 6 2 2 3 2 2 3" xfId="53628"/>
    <cellStyle name="Normal 6 6 2 2 3 2 3" xfId="23492"/>
    <cellStyle name="Normal 6 6 2 2 3 2 3 2" xfId="53630"/>
    <cellStyle name="Normal 6 6 2 2 3 2 4" xfId="53627"/>
    <cellStyle name="Normal 6 6 2 2 3 3" xfId="23493"/>
    <cellStyle name="Normal 6 6 2 2 3 3 2" xfId="23494"/>
    <cellStyle name="Normal 6 6 2 2 3 3 2 2" xfId="23495"/>
    <cellStyle name="Normal 6 6 2 2 3 3 2 2 2" xfId="53633"/>
    <cellStyle name="Normal 6 6 2 2 3 3 2 3" xfId="53632"/>
    <cellStyle name="Normal 6 6 2 2 3 3 3" xfId="23496"/>
    <cellStyle name="Normal 6 6 2 2 3 3 3 2" xfId="53634"/>
    <cellStyle name="Normal 6 6 2 2 3 3 4" xfId="53631"/>
    <cellStyle name="Normal 6 6 2 2 3 4" xfId="23497"/>
    <cellStyle name="Normal 6 6 2 2 3 4 2" xfId="23498"/>
    <cellStyle name="Normal 6 6 2 2 3 4 2 2" xfId="23499"/>
    <cellStyle name="Normal 6 6 2 2 3 4 2 2 2" xfId="53637"/>
    <cellStyle name="Normal 6 6 2 2 3 4 2 3" xfId="53636"/>
    <cellStyle name="Normal 6 6 2 2 3 4 3" xfId="23500"/>
    <cellStyle name="Normal 6 6 2 2 3 4 3 2" xfId="53638"/>
    <cellStyle name="Normal 6 6 2 2 3 4 4" xfId="53635"/>
    <cellStyle name="Normal 6 6 2 2 3 5" xfId="23501"/>
    <cellStyle name="Normal 6 6 2 2 3 5 2" xfId="23502"/>
    <cellStyle name="Normal 6 6 2 2 3 5 2 2" xfId="53640"/>
    <cellStyle name="Normal 6 6 2 2 3 5 3" xfId="53639"/>
    <cellStyle name="Normal 6 6 2 2 3 6" xfId="23503"/>
    <cellStyle name="Normal 6 6 2 2 3 6 2" xfId="53641"/>
    <cellStyle name="Normal 6 6 2 2 3 7" xfId="53626"/>
    <cellStyle name="Normal 6 6 2 2 4" xfId="23504"/>
    <cellStyle name="Normal 6 6 2 2 4 2" xfId="23505"/>
    <cellStyle name="Normal 6 6 2 2 4 2 2" xfId="23506"/>
    <cellStyle name="Normal 6 6 2 2 4 2 2 2" xfId="23507"/>
    <cellStyle name="Normal 6 6 2 2 4 2 2 2 2" xfId="53645"/>
    <cellStyle name="Normal 6 6 2 2 4 2 2 3" xfId="53644"/>
    <cellStyle name="Normal 6 6 2 2 4 2 3" xfId="23508"/>
    <cellStyle name="Normal 6 6 2 2 4 2 3 2" xfId="53646"/>
    <cellStyle name="Normal 6 6 2 2 4 2 4" xfId="53643"/>
    <cellStyle name="Normal 6 6 2 2 4 3" xfId="23509"/>
    <cellStyle name="Normal 6 6 2 2 4 3 2" xfId="23510"/>
    <cellStyle name="Normal 6 6 2 2 4 3 2 2" xfId="23511"/>
    <cellStyle name="Normal 6 6 2 2 4 3 2 2 2" xfId="53649"/>
    <cellStyle name="Normal 6 6 2 2 4 3 2 3" xfId="53648"/>
    <cellStyle name="Normal 6 6 2 2 4 3 3" xfId="23512"/>
    <cellStyle name="Normal 6 6 2 2 4 3 3 2" xfId="53650"/>
    <cellStyle name="Normal 6 6 2 2 4 3 4" xfId="53647"/>
    <cellStyle name="Normal 6 6 2 2 4 4" xfId="23513"/>
    <cellStyle name="Normal 6 6 2 2 4 4 2" xfId="23514"/>
    <cellStyle name="Normal 6 6 2 2 4 4 2 2" xfId="23515"/>
    <cellStyle name="Normal 6 6 2 2 4 4 2 2 2" xfId="53653"/>
    <cellStyle name="Normal 6 6 2 2 4 4 2 3" xfId="53652"/>
    <cellStyle name="Normal 6 6 2 2 4 4 3" xfId="23516"/>
    <cellStyle name="Normal 6 6 2 2 4 4 3 2" xfId="53654"/>
    <cellStyle name="Normal 6 6 2 2 4 4 4" xfId="53651"/>
    <cellStyle name="Normal 6 6 2 2 4 5" xfId="23517"/>
    <cellStyle name="Normal 6 6 2 2 4 5 2" xfId="23518"/>
    <cellStyle name="Normal 6 6 2 2 4 5 2 2" xfId="53656"/>
    <cellStyle name="Normal 6 6 2 2 4 5 3" xfId="53655"/>
    <cellStyle name="Normal 6 6 2 2 4 6" xfId="23519"/>
    <cellStyle name="Normal 6 6 2 2 4 6 2" xfId="53657"/>
    <cellStyle name="Normal 6 6 2 2 4 7" xfId="53642"/>
    <cellStyle name="Normal 6 6 2 2 5" xfId="23520"/>
    <cellStyle name="Normal 6 6 2 2 5 2" xfId="23521"/>
    <cellStyle name="Normal 6 6 2 2 5 2 2" xfId="23522"/>
    <cellStyle name="Normal 6 6 2 2 5 2 2 2" xfId="23523"/>
    <cellStyle name="Normal 6 6 2 2 5 2 2 2 2" xfId="53661"/>
    <cellStyle name="Normal 6 6 2 2 5 2 2 3" xfId="53660"/>
    <cellStyle name="Normal 6 6 2 2 5 2 3" xfId="23524"/>
    <cellStyle name="Normal 6 6 2 2 5 2 3 2" xfId="53662"/>
    <cellStyle name="Normal 6 6 2 2 5 2 4" xfId="53659"/>
    <cellStyle name="Normal 6 6 2 2 5 3" xfId="23525"/>
    <cellStyle name="Normal 6 6 2 2 5 3 2" xfId="23526"/>
    <cellStyle name="Normal 6 6 2 2 5 3 2 2" xfId="23527"/>
    <cellStyle name="Normal 6 6 2 2 5 3 2 2 2" xfId="53665"/>
    <cellStyle name="Normal 6 6 2 2 5 3 2 3" xfId="53664"/>
    <cellStyle name="Normal 6 6 2 2 5 3 3" xfId="23528"/>
    <cellStyle name="Normal 6 6 2 2 5 3 3 2" xfId="53666"/>
    <cellStyle name="Normal 6 6 2 2 5 3 4" xfId="53663"/>
    <cellStyle name="Normal 6 6 2 2 5 4" xfId="23529"/>
    <cellStyle name="Normal 6 6 2 2 5 4 2" xfId="23530"/>
    <cellStyle name="Normal 6 6 2 2 5 4 2 2" xfId="53668"/>
    <cellStyle name="Normal 6 6 2 2 5 4 3" xfId="53667"/>
    <cellStyle name="Normal 6 6 2 2 5 5" xfId="23531"/>
    <cellStyle name="Normal 6 6 2 2 5 5 2" xfId="53669"/>
    <cellStyle name="Normal 6 6 2 2 5 6" xfId="53658"/>
    <cellStyle name="Normal 6 6 2 2 6" xfId="23532"/>
    <cellStyle name="Normal 6 6 2 2 6 2" xfId="23533"/>
    <cellStyle name="Normal 6 6 2 2 6 2 2" xfId="23534"/>
    <cellStyle name="Normal 6 6 2 2 6 2 2 2" xfId="53672"/>
    <cellStyle name="Normal 6 6 2 2 6 2 3" xfId="53671"/>
    <cellStyle name="Normal 6 6 2 2 6 3" xfId="23535"/>
    <cellStyle name="Normal 6 6 2 2 6 3 2" xfId="53673"/>
    <cellStyle name="Normal 6 6 2 2 6 4" xfId="53670"/>
    <cellStyle name="Normal 6 6 2 2 7" xfId="23536"/>
    <cellStyle name="Normal 6 6 2 2 7 2" xfId="23537"/>
    <cellStyle name="Normal 6 6 2 2 7 2 2" xfId="23538"/>
    <cellStyle name="Normal 6 6 2 2 7 2 2 2" xfId="53676"/>
    <cellStyle name="Normal 6 6 2 2 7 2 3" xfId="53675"/>
    <cellStyle name="Normal 6 6 2 2 7 3" xfId="23539"/>
    <cellStyle name="Normal 6 6 2 2 7 3 2" xfId="53677"/>
    <cellStyle name="Normal 6 6 2 2 7 4" xfId="53674"/>
    <cellStyle name="Normal 6 6 2 2 8" xfId="23540"/>
    <cellStyle name="Normal 6 6 2 2 8 2" xfId="23541"/>
    <cellStyle name="Normal 6 6 2 2 8 2 2" xfId="23542"/>
    <cellStyle name="Normal 6 6 2 2 8 2 2 2" xfId="53680"/>
    <cellStyle name="Normal 6 6 2 2 8 2 3" xfId="53679"/>
    <cellStyle name="Normal 6 6 2 2 8 3" xfId="23543"/>
    <cellStyle name="Normal 6 6 2 2 8 3 2" xfId="53681"/>
    <cellStyle name="Normal 6 6 2 2 8 4" xfId="53678"/>
    <cellStyle name="Normal 6 6 2 2 9" xfId="23544"/>
    <cellStyle name="Normal 6 6 2 2 9 2" xfId="23545"/>
    <cellStyle name="Normal 6 6 2 2 9 2 2" xfId="23546"/>
    <cellStyle name="Normal 6 6 2 2 9 2 2 2" xfId="53684"/>
    <cellStyle name="Normal 6 6 2 2 9 2 3" xfId="53683"/>
    <cellStyle name="Normal 6 6 2 2 9 3" xfId="23547"/>
    <cellStyle name="Normal 6 6 2 2 9 3 2" xfId="53685"/>
    <cellStyle name="Normal 6 6 2 2 9 4" xfId="53682"/>
    <cellStyle name="Normal 6 6 2 3" xfId="23548"/>
    <cellStyle name="Normal 6 6 2 3 10" xfId="23549"/>
    <cellStyle name="Normal 6 6 2 3 10 2" xfId="23550"/>
    <cellStyle name="Normal 6 6 2 3 10 2 2" xfId="53688"/>
    <cellStyle name="Normal 6 6 2 3 10 3" xfId="53687"/>
    <cellStyle name="Normal 6 6 2 3 11" xfId="23551"/>
    <cellStyle name="Normal 6 6 2 3 11 2" xfId="53689"/>
    <cellStyle name="Normal 6 6 2 3 12" xfId="53686"/>
    <cellStyle name="Normal 6 6 2 3 2" xfId="23552"/>
    <cellStyle name="Normal 6 6 2 3 2 2" xfId="23553"/>
    <cellStyle name="Normal 6 6 2 3 2 2 2" xfId="23554"/>
    <cellStyle name="Normal 6 6 2 3 2 2 2 2" xfId="23555"/>
    <cellStyle name="Normal 6 6 2 3 2 2 2 2 2" xfId="53693"/>
    <cellStyle name="Normal 6 6 2 3 2 2 2 3" xfId="53692"/>
    <cellStyle name="Normal 6 6 2 3 2 2 3" xfId="23556"/>
    <cellStyle name="Normal 6 6 2 3 2 2 3 2" xfId="53694"/>
    <cellStyle name="Normal 6 6 2 3 2 2 4" xfId="53691"/>
    <cellStyle name="Normal 6 6 2 3 2 3" xfId="23557"/>
    <cellStyle name="Normal 6 6 2 3 2 3 2" xfId="23558"/>
    <cellStyle name="Normal 6 6 2 3 2 3 2 2" xfId="23559"/>
    <cellStyle name="Normal 6 6 2 3 2 3 2 2 2" xfId="53697"/>
    <cellStyle name="Normal 6 6 2 3 2 3 2 3" xfId="53696"/>
    <cellStyle name="Normal 6 6 2 3 2 3 3" xfId="23560"/>
    <cellStyle name="Normal 6 6 2 3 2 3 3 2" xfId="53698"/>
    <cellStyle name="Normal 6 6 2 3 2 3 4" xfId="53695"/>
    <cellStyle name="Normal 6 6 2 3 2 4" xfId="23561"/>
    <cellStyle name="Normal 6 6 2 3 2 4 2" xfId="23562"/>
    <cellStyle name="Normal 6 6 2 3 2 4 2 2" xfId="23563"/>
    <cellStyle name="Normal 6 6 2 3 2 4 2 2 2" xfId="53701"/>
    <cellStyle name="Normal 6 6 2 3 2 4 2 3" xfId="53700"/>
    <cellStyle name="Normal 6 6 2 3 2 4 3" xfId="23564"/>
    <cellStyle name="Normal 6 6 2 3 2 4 3 2" xfId="53702"/>
    <cellStyle name="Normal 6 6 2 3 2 4 4" xfId="53699"/>
    <cellStyle name="Normal 6 6 2 3 2 5" xfId="23565"/>
    <cellStyle name="Normal 6 6 2 3 2 5 2" xfId="23566"/>
    <cellStyle name="Normal 6 6 2 3 2 5 2 2" xfId="53704"/>
    <cellStyle name="Normal 6 6 2 3 2 5 3" xfId="53703"/>
    <cellStyle name="Normal 6 6 2 3 2 6" xfId="23567"/>
    <cellStyle name="Normal 6 6 2 3 2 6 2" xfId="53705"/>
    <cellStyle name="Normal 6 6 2 3 2 7" xfId="53690"/>
    <cellStyle name="Normal 6 6 2 3 3" xfId="23568"/>
    <cellStyle name="Normal 6 6 2 3 3 2" xfId="23569"/>
    <cellStyle name="Normal 6 6 2 3 3 2 2" xfId="23570"/>
    <cellStyle name="Normal 6 6 2 3 3 2 2 2" xfId="23571"/>
    <cellStyle name="Normal 6 6 2 3 3 2 2 2 2" xfId="53709"/>
    <cellStyle name="Normal 6 6 2 3 3 2 2 3" xfId="53708"/>
    <cellStyle name="Normal 6 6 2 3 3 2 3" xfId="23572"/>
    <cellStyle name="Normal 6 6 2 3 3 2 3 2" xfId="53710"/>
    <cellStyle name="Normal 6 6 2 3 3 2 4" xfId="53707"/>
    <cellStyle name="Normal 6 6 2 3 3 3" xfId="23573"/>
    <cellStyle name="Normal 6 6 2 3 3 3 2" xfId="23574"/>
    <cellStyle name="Normal 6 6 2 3 3 3 2 2" xfId="23575"/>
    <cellStyle name="Normal 6 6 2 3 3 3 2 2 2" xfId="53713"/>
    <cellStyle name="Normal 6 6 2 3 3 3 2 3" xfId="53712"/>
    <cellStyle name="Normal 6 6 2 3 3 3 3" xfId="23576"/>
    <cellStyle name="Normal 6 6 2 3 3 3 3 2" xfId="53714"/>
    <cellStyle name="Normal 6 6 2 3 3 3 4" xfId="53711"/>
    <cellStyle name="Normal 6 6 2 3 3 4" xfId="23577"/>
    <cellStyle name="Normal 6 6 2 3 3 4 2" xfId="23578"/>
    <cellStyle name="Normal 6 6 2 3 3 4 2 2" xfId="23579"/>
    <cellStyle name="Normal 6 6 2 3 3 4 2 2 2" xfId="53717"/>
    <cellStyle name="Normal 6 6 2 3 3 4 2 3" xfId="53716"/>
    <cellStyle name="Normal 6 6 2 3 3 4 3" xfId="23580"/>
    <cellStyle name="Normal 6 6 2 3 3 4 3 2" xfId="53718"/>
    <cellStyle name="Normal 6 6 2 3 3 4 4" xfId="53715"/>
    <cellStyle name="Normal 6 6 2 3 3 5" xfId="23581"/>
    <cellStyle name="Normal 6 6 2 3 3 5 2" xfId="23582"/>
    <cellStyle name="Normal 6 6 2 3 3 5 2 2" xfId="53720"/>
    <cellStyle name="Normal 6 6 2 3 3 5 3" xfId="53719"/>
    <cellStyle name="Normal 6 6 2 3 3 6" xfId="23583"/>
    <cellStyle name="Normal 6 6 2 3 3 6 2" xfId="53721"/>
    <cellStyle name="Normal 6 6 2 3 3 7" xfId="53706"/>
    <cellStyle name="Normal 6 6 2 3 4" xfId="23584"/>
    <cellStyle name="Normal 6 6 2 3 4 2" xfId="23585"/>
    <cellStyle name="Normal 6 6 2 3 4 2 2" xfId="23586"/>
    <cellStyle name="Normal 6 6 2 3 4 2 2 2" xfId="23587"/>
    <cellStyle name="Normal 6 6 2 3 4 2 2 2 2" xfId="53725"/>
    <cellStyle name="Normal 6 6 2 3 4 2 2 3" xfId="53724"/>
    <cellStyle name="Normal 6 6 2 3 4 2 3" xfId="23588"/>
    <cellStyle name="Normal 6 6 2 3 4 2 3 2" xfId="53726"/>
    <cellStyle name="Normal 6 6 2 3 4 2 4" xfId="53723"/>
    <cellStyle name="Normal 6 6 2 3 4 3" xfId="23589"/>
    <cellStyle name="Normal 6 6 2 3 4 3 2" xfId="23590"/>
    <cellStyle name="Normal 6 6 2 3 4 3 2 2" xfId="23591"/>
    <cellStyle name="Normal 6 6 2 3 4 3 2 2 2" xfId="53729"/>
    <cellStyle name="Normal 6 6 2 3 4 3 2 3" xfId="53728"/>
    <cellStyle name="Normal 6 6 2 3 4 3 3" xfId="23592"/>
    <cellStyle name="Normal 6 6 2 3 4 3 3 2" xfId="53730"/>
    <cellStyle name="Normal 6 6 2 3 4 3 4" xfId="53727"/>
    <cellStyle name="Normal 6 6 2 3 4 4" xfId="23593"/>
    <cellStyle name="Normal 6 6 2 3 4 4 2" xfId="23594"/>
    <cellStyle name="Normal 6 6 2 3 4 4 2 2" xfId="53732"/>
    <cellStyle name="Normal 6 6 2 3 4 4 3" xfId="53731"/>
    <cellStyle name="Normal 6 6 2 3 4 5" xfId="23595"/>
    <cellStyle name="Normal 6 6 2 3 4 5 2" xfId="53733"/>
    <cellStyle name="Normal 6 6 2 3 4 6" xfId="53722"/>
    <cellStyle name="Normal 6 6 2 3 5" xfId="23596"/>
    <cellStyle name="Normal 6 6 2 3 5 2" xfId="23597"/>
    <cellStyle name="Normal 6 6 2 3 5 2 2" xfId="23598"/>
    <cellStyle name="Normal 6 6 2 3 5 2 2 2" xfId="53736"/>
    <cellStyle name="Normal 6 6 2 3 5 2 3" xfId="53735"/>
    <cellStyle name="Normal 6 6 2 3 5 3" xfId="23599"/>
    <cellStyle name="Normal 6 6 2 3 5 3 2" xfId="53737"/>
    <cellStyle name="Normal 6 6 2 3 5 4" xfId="53734"/>
    <cellStyle name="Normal 6 6 2 3 6" xfId="23600"/>
    <cellStyle name="Normal 6 6 2 3 6 2" xfId="23601"/>
    <cellStyle name="Normal 6 6 2 3 6 2 2" xfId="23602"/>
    <cellStyle name="Normal 6 6 2 3 6 2 2 2" xfId="53740"/>
    <cellStyle name="Normal 6 6 2 3 6 2 3" xfId="53739"/>
    <cellStyle name="Normal 6 6 2 3 6 3" xfId="23603"/>
    <cellStyle name="Normal 6 6 2 3 6 3 2" xfId="53741"/>
    <cellStyle name="Normal 6 6 2 3 6 4" xfId="53738"/>
    <cellStyle name="Normal 6 6 2 3 7" xfId="23604"/>
    <cellStyle name="Normal 6 6 2 3 7 2" xfId="23605"/>
    <cellStyle name="Normal 6 6 2 3 7 2 2" xfId="23606"/>
    <cellStyle name="Normal 6 6 2 3 7 2 2 2" xfId="53744"/>
    <cellStyle name="Normal 6 6 2 3 7 2 3" xfId="53743"/>
    <cellStyle name="Normal 6 6 2 3 7 3" xfId="23607"/>
    <cellStyle name="Normal 6 6 2 3 7 3 2" xfId="53745"/>
    <cellStyle name="Normal 6 6 2 3 7 4" xfId="53742"/>
    <cellStyle name="Normal 6 6 2 3 8" xfId="23608"/>
    <cellStyle name="Normal 6 6 2 3 8 2" xfId="23609"/>
    <cellStyle name="Normal 6 6 2 3 8 2 2" xfId="23610"/>
    <cellStyle name="Normal 6 6 2 3 8 2 2 2" xfId="53748"/>
    <cellStyle name="Normal 6 6 2 3 8 2 3" xfId="53747"/>
    <cellStyle name="Normal 6 6 2 3 8 3" xfId="23611"/>
    <cellStyle name="Normal 6 6 2 3 8 3 2" xfId="53749"/>
    <cellStyle name="Normal 6 6 2 3 8 4" xfId="53746"/>
    <cellStyle name="Normal 6 6 2 3 9" xfId="23612"/>
    <cellStyle name="Normal 6 6 2 3 9 2" xfId="23613"/>
    <cellStyle name="Normal 6 6 2 3 9 2 2" xfId="23614"/>
    <cellStyle name="Normal 6 6 2 3 9 2 2 2" xfId="53752"/>
    <cellStyle name="Normal 6 6 2 3 9 2 3" xfId="53751"/>
    <cellStyle name="Normal 6 6 2 3 9 3" xfId="23615"/>
    <cellStyle name="Normal 6 6 2 3 9 3 2" xfId="53753"/>
    <cellStyle name="Normal 6 6 2 3 9 4" xfId="53750"/>
    <cellStyle name="Normal 6 6 2 4" xfId="23616"/>
    <cellStyle name="Normal 6 6 2 4 2" xfId="23617"/>
    <cellStyle name="Normal 6 6 2 4 2 2" xfId="23618"/>
    <cellStyle name="Normal 6 6 2 4 2 2 2" xfId="23619"/>
    <cellStyle name="Normal 6 6 2 4 2 2 2 2" xfId="53757"/>
    <cellStyle name="Normal 6 6 2 4 2 2 3" xfId="53756"/>
    <cellStyle name="Normal 6 6 2 4 2 3" xfId="23620"/>
    <cellStyle name="Normal 6 6 2 4 2 3 2" xfId="53758"/>
    <cellStyle name="Normal 6 6 2 4 2 4" xfId="53755"/>
    <cellStyle name="Normal 6 6 2 4 3" xfId="23621"/>
    <cellStyle name="Normal 6 6 2 4 3 2" xfId="23622"/>
    <cellStyle name="Normal 6 6 2 4 3 2 2" xfId="23623"/>
    <cellStyle name="Normal 6 6 2 4 3 2 2 2" xfId="53761"/>
    <cellStyle name="Normal 6 6 2 4 3 2 3" xfId="53760"/>
    <cellStyle name="Normal 6 6 2 4 3 3" xfId="23624"/>
    <cellStyle name="Normal 6 6 2 4 3 3 2" xfId="53762"/>
    <cellStyle name="Normal 6 6 2 4 3 4" xfId="53759"/>
    <cellStyle name="Normal 6 6 2 4 4" xfId="23625"/>
    <cellStyle name="Normal 6 6 2 4 4 2" xfId="23626"/>
    <cellStyle name="Normal 6 6 2 4 4 2 2" xfId="23627"/>
    <cellStyle name="Normal 6 6 2 4 4 2 2 2" xfId="53765"/>
    <cellStyle name="Normal 6 6 2 4 4 2 3" xfId="53764"/>
    <cellStyle name="Normal 6 6 2 4 4 3" xfId="23628"/>
    <cellStyle name="Normal 6 6 2 4 4 3 2" xfId="53766"/>
    <cellStyle name="Normal 6 6 2 4 4 4" xfId="53763"/>
    <cellStyle name="Normal 6 6 2 4 5" xfId="23629"/>
    <cellStyle name="Normal 6 6 2 4 5 2" xfId="23630"/>
    <cellStyle name="Normal 6 6 2 4 5 2 2" xfId="53768"/>
    <cellStyle name="Normal 6 6 2 4 5 3" xfId="53767"/>
    <cellStyle name="Normal 6 6 2 4 6" xfId="23631"/>
    <cellStyle name="Normal 6 6 2 4 6 2" xfId="53769"/>
    <cellStyle name="Normal 6 6 2 4 7" xfId="53754"/>
    <cellStyle name="Normal 6 6 2 5" xfId="23632"/>
    <cellStyle name="Normal 6 6 2 5 2" xfId="23633"/>
    <cellStyle name="Normal 6 6 2 5 2 2" xfId="23634"/>
    <cellStyle name="Normal 6 6 2 5 2 2 2" xfId="23635"/>
    <cellStyle name="Normal 6 6 2 5 2 2 2 2" xfId="53773"/>
    <cellStyle name="Normal 6 6 2 5 2 2 3" xfId="53772"/>
    <cellStyle name="Normal 6 6 2 5 2 3" xfId="23636"/>
    <cellStyle name="Normal 6 6 2 5 2 3 2" xfId="53774"/>
    <cellStyle name="Normal 6 6 2 5 2 4" xfId="53771"/>
    <cellStyle name="Normal 6 6 2 5 3" xfId="23637"/>
    <cellStyle name="Normal 6 6 2 5 3 2" xfId="23638"/>
    <cellStyle name="Normal 6 6 2 5 3 2 2" xfId="23639"/>
    <cellStyle name="Normal 6 6 2 5 3 2 2 2" xfId="53777"/>
    <cellStyle name="Normal 6 6 2 5 3 2 3" xfId="53776"/>
    <cellStyle name="Normal 6 6 2 5 3 3" xfId="23640"/>
    <cellStyle name="Normal 6 6 2 5 3 3 2" xfId="53778"/>
    <cellStyle name="Normal 6 6 2 5 3 4" xfId="53775"/>
    <cellStyle name="Normal 6 6 2 5 4" xfId="23641"/>
    <cellStyle name="Normal 6 6 2 5 4 2" xfId="23642"/>
    <cellStyle name="Normal 6 6 2 5 4 2 2" xfId="23643"/>
    <cellStyle name="Normal 6 6 2 5 4 2 2 2" xfId="53781"/>
    <cellStyle name="Normal 6 6 2 5 4 2 3" xfId="53780"/>
    <cellStyle name="Normal 6 6 2 5 4 3" xfId="23644"/>
    <cellStyle name="Normal 6 6 2 5 4 3 2" xfId="53782"/>
    <cellStyle name="Normal 6 6 2 5 4 4" xfId="53779"/>
    <cellStyle name="Normal 6 6 2 5 5" xfId="23645"/>
    <cellStyle name="Normal 6 6 2 5 5 2" xfId="23646"/>
    <cellStyle name="Normal 6 6 2 5 5 2 2" xfId="53784"/>
    <cellStyle name="Normal 6 6 2 5 5 3" xfId="53783"/>
    <cellStyle name="Normal 6 6 2 5 6" xfId="23647"/>
    <cellStyle name="Normal 6 6 2 5 6 2" xfId="53785"/>
    <cellStyle name="Normal 6 6 2 5 7" xfId="53770"/>
    <cellStyle name="Normal 6 6 2 6" xfId="23648"/>
    <cellStyle name="Normal 6 6 2 6 2" xfId="23649"/>
    <cellStyle name="Normal 6 6 2 6 2 2" xfId="23650"/>
    <cellStyle name="Normal 6 6 2 6 2 2 2" xfId="23651"/>
    <cellStyle name="Normal 6 6 2 6 2 2 2 2" xfId="53789"/>
    <cellStyle name="Normal 6 6 2 6 2 2 3" xfId="53788"/>
    <cellStyle name="Normal 6 6 2 6 2 3" xfId="23652"/>
    <cellStyle name="Normal 6 6 2 6 2 3 2" xfId="53790"/>
    <cellStyle name="Normal 6 6 2 6 2 4" xfId="53787"/>
    <cellStyle name="Normal 6 6 2 6 3" xfId="23653"/>
    <cellStyle name="Normal 6 6 2 6 3 2" xfId="23654"/>
    <cellStyle name="Normal 6 6 2 6 3 2 2" xfId="23655"/>
    <cellStyle name="Normal 6 6 2 6 3 2 2 2" xfId="53793"/>
    <cellStyle name="Normal 6 6 2 6 3 2 3" xfId="53792"/>
    <cellStyle name="Normal 6 6 2 6 3 3" xfId="23656"/>
    <cellStyle name="Normal 6 6 2 6 3 3 2" xfId="53794"/>
    <cellStyle name="Normal 6 6 2 6 3 4" xfId="53791"/>
    <cellStyle name="Normal 6 6 2 6 4" xfId="23657"/>
    <cellStyle name="Normal 6 6 2 6 4 2" xfId="23658"/>
    <cellStyle name="Normal 6 6 2 6 4 2 2" xfId="53796"/>
    <cellStyle name="Normal 6 6 2 6 4 3" xfId="53795"/>
    <cellStyle name="Normal 6 6 2 6 5" xfId="23659"/>
    <cellStyle name="Normal 6 6 2 6 5 2" xfId="53797"/>
    <cellStyle name="Normal 6 6 2 6 6" xfId="53786"/>
    <cellStyle name="Normal 6 6 2 7" xfId="23660"/>
    <cellStyle name="Normal 6 6 2 7 2" xfId="23661"/>
    <cellStyle name="Normal 6 6 2 7 2 2" xfId="23662"/>
    <cellStyle name="Normal 6 6 2 7 2 2 2" xfId="53800"/>
    <cellStyle name="Normal 6 6 2 7 2 3" xfId="53799"/>
    <cellStyle name="Normal 6 6 2 7 3" xfId="23663"/>
    <cellStyle name="Normal 6 6 2 7 3 2" xfId="53801"/>
    <cellStyle name="Normal 6 6 2 7 4" xfId="53798"/>
    <cellStyle name="Normal 6 6 2 8" xfId="23664"/>
    <cellStyle name="Normal 6 6 2 8 2" xfId="23665"/>
    <cellStyle name="Normal 6 6 2 8 2 2" xfId="23666"/>
    <cellStyle name="Normal 6 6 2 8 2 2 2" xfId="53804"/>
    <cellStyle name="Normal 6 6 2 8 2 3" xfId="53803"/>
    <cellStyle name="Normal 6 6 2 8 3" xfId="23667"/>
    <cellStyle name="Normal 6 6 2 8 3 2" xfId="53805"/>
    <cellStyle name="Normal 6 6 2 8 4" xfId="53802"/>
    <cellStyle name="Normal 6 6 2 9" xfId="23668"/>
    <cellStyle name="Normal 6 6 2 9 2" xfId="23669"/>
    <cellStyle name="Normal 6 6 2 9 2 2" xfId="23670"/>
    <cellStyle name="Normal 6 6 2 9 2 2 2" xfId="53808"/>
    <cellStyle name="Normal 6 6 2 9 2 3" xfId="53807"/>
    <cellStyle name="Normal 6 6 2 9 3" xfId="23671"/>
    <cellStyle name="Normal 6 6 2 9 3 2" xfId="53809"/>
    <cellStyle name="Normal 6 6 2 9 4" xfId="53806"/>
    <cellStyle name="Normal 6 6 3" xfId="23672"/>
    <cellStyle name="Normal 6 6 3 10" xfId="23673"/>
    <cellStyle name="Normal 6 6 3 10 2" xfId="23674"/>
    <cellStyle name="Normal 6 6 3 10 2 2" xfId="23675"/>
    <cellStyle name="Normal 6 6 3 10 2 2 2" xfId="53813"/>
    <cellStyle name="Normal 6 6 3 10 2 3" xfId="53812"/>
    <cellStyle name="Normal 6 6 3 10 3" xfId="23676"/>
    <cellStyle name="Normal 6 6 3 10 3 2" xfId="53814"/>
    <cellStyle name="Normal 6 6 3 10 4" xfId="53811"/>
    <cellStyle name="Normal 6 6 3 11" xfId="23677"/>
    <cellStyle name="Normal 6 6 3 11 2" xfId="23678"/>
    <cellStyle name="Normal 6 6 3 11 2 2" xfId="53816"/>
    <cellStyle name="Normal 6 6 3 11 3" xfId="53815"/>
    <cellStyle name="Normal 6 6 3 12" xfId="23679"/>
    <cellStyle name="Normal 6 6 3 12 2" xfId="53817"/>
    <cellStyle name="Normal 6 6 3 13" xfId="23680"/>
    <cellStyle name="Normal 6 6 3 13 2" xfId="53818"/>
    <cellStyle name="Normal 6 6 3 14" xfId="53810"/>
    <cellStyle name="Normal 6 6 3 2" xfId="23681"/>
    <cellStyle name="Normal 6 6 3 2 10" xfId="23682"/>
    <cellStyle name="Normal 6 6 3 2 10 2" xfId="23683"/>
    <cellStyle name="Normal 6 6 3 2 10 2 2" xfId="53821"/>
    <cellStyle name="Normal 6 6 3 2 10 3" xfId="53820"/>
    <cellStyle name="Normal 6 6 3 2 11" xfId="23684"/>
    <cellStyle name="Normal 6 6 3 2 11 2" xfId="53822"/>
    <cellStyle name="Normal 6 6 3 2 12" xfId="53819"/>
    <cellStyle name="Normal 6 6 3 2 2" xfId="23685"/>
    <cellStyle name="Normal 6 6 3 2 2 2" xfId="23686"/>
    <cellStyle name="Normal 6 6 3 2 2 2 2" xfId="23687"/>
    <cellStyle name="Normal 6 6 3 2 2 2 2 2" xfId="23688"/>
    <cellStyle name="Normal 6 6 3 2 2 2 2 2 2" xfId="53826"/>
    <cellStyle name="Normal 6 6 3 2 2 2 2 3" xfId="53825"/>
    <cellStyle name="Normal 6 6 3 2 2 2 3" xfId="23689"/>
    <cellStyle name="Normal 6 6 3 2 2 2 3 2" xfId="53827"/>
    <cellStyle name="Normal 6 6 3 2 2 2 4" xfId="53824"/>
    <cellStyle name="Normal 6 6 3 2 2 3" xfId="23690"/>
    <cellStyle name="Normal 6 6 3 2 2 3 2" xfId="23691"/>
    <cellStyle name="Normal 6 6 3 2 2 3 2 2" xfId="23692"/>
    <cellStyle name="Normal 6 6 3 2 2 3 2 2 2" xfId="53830"/>
    <cellStyle name="Normal 6 6 3 2 2 3 2 3" xfId="53829"/>
    <cellStyle name="Normal 6 6 3 2 2 3 3" xfId="23693"/>
    <cellStyle name="Normal 6 6 3 2 2 3 3 2" xfId="53831"/>
    <cellStyle name="Normal 6 6 3 2 2 3 4" xfId="53828"/>
    <cellStyle name="Normal 6 6 3 2 2 4" xfId="23694"/>
    <cellStyle name="Normal 6 6 3 2 2 4 2" xfId="23695"/>
    <cellStyle name="Normal 6 6 3 2 2 4 2 2" xfId="23696"/>
    <cellStyle name="Normal 6 6 3 2 2 4 2 2 2" xfId="53834"/>
    <cellStyle name="Normal 6 6 3 2 2 4 2 3" xfId="53833"/>
    <cellStyle name="Normal 6 6 3 2 2 4 3" xfId="23697"/>
    <cellStyle name="Normal 6 6 3 2 2 4 3 2" xfId="53835"/>
    <cellStyle name="Normal 6 6 3 2 2 4 4" xfId="53832"/>
    <cellStyle name="Normal 6 6 3 2 2 5" xfId="23698"/>
    <cellStyle name="Normal 6 6 3 2 2 5 2" xfId="23699"/>
    <cellStyle name="Normal 6 6 3 2 2 5 2 2" xfId="53837"/>
    <cellStyle name="Normal 6 6 3 2 2 5 3" xfId="53836"/>
    <cellStyle name="Normal 6 6 3 2 2 6" xfId="23700"/>
    <cellStyle name="Normal 6 6 3 2 2 6 2" xfId="53838"/>
    <cellStyle name="Normal 6 6 3 2 2 7" xfId="53823"/>
    <cellStyle name="Normal 6 6 3 2 3" xfId="23701"/>
    <cellStyle name="Normal 6 6 3 2 3 2" xfId="23702"/>
    <cellStyle name="Normal 6 6 3 2 3 2 2" xfId="23703"/>
    <cellStyle name="Normal 6 6 3 2 3 2 2 2" xfId="23704"/>
    <cellStyle name="Normal 6 6 3 2 3 2 2 2 2" xfId="53842"/>
    <cellStyle name="Normal 6 6 3 2 3 2 2 3" xfId="53841"/>
    <cellStyle name="Normal 6 6 3 2 3 2 3" xfId="23705"/>
    <cellStyle name="Normal 6 6 3 2 3 2 3 2" xfId="53843"/>
    <cellStyle name="Normal 6 6 3 2 3 2 4" xfId="53840"/>
    <cellStyle name="Normal 6 6 3 2 3 3" xfId="23706"/>
    <cellStyle name="Normal 6 6 3 2 3 3 2" xfId="23707"/>
    <cellStyle name="Normal 6 6 3 2 3 3 2 2" xfId="23708"/>
    <cellStyle name="Normal 6 6 3 2 3 3 2 2 2" xfId="53846"/>
    <cellStyle name="Normal 6 6 3 2 3 3 2 3" xfId="53845"/>
    <cellStyle name="Normal 6 6 3 2 3 3 3" xfId="23709"/>
    <cellStyle name="Normal 6 6 3 2 3 3 3 2" xfId="53847"/>
    <cellStyle name="Normal 6 6 3 2 3 3 4" xfId="53844"/>
    <cellStyle name="Normal 6 6 3 2 3 4" xfId="23710"/>
    <cellStyle name="Normal 6 6 3 2 3 4 2" xfId="23711"/>
    <cellStyle name="Normal 6 6 3 2 3 4 2 2" xfId="23712"/>
    <cellStyle name="Normal 6 6 3 2 3 4 2 2 2" xfId="53850"/>
    <cellStyle name="Normal 6 6 3 2 3 4 2 3" xfId="53849"/>
    <cellStyle name="Normal 6 6 3 2 3 4 3" xfId="23713"/>
    <cellStyle name="Normal 6 6 3 2 3 4 3 2" xfId="53851"/>
    <cellStyle name="Normal 6 6 3 2 3 4 4" xfId="53848"/>
    <cellStyle name="Normal 6 6 3 2 3 5" xfId="23714"/>
    <cellStyle name="Normal 6 6 3 2 3 5 2" xfId="23715"/>
    <cellStyle name="Normal 6 6 3 2 3 5 2 2" xfId="53853"/>
    <cellStyle name="Normal 6 6 3 2 3 5 3" xfId="53852"/>
    <cellStyle name="Normal 6 6 3 2 3 6" xfId="23716"/>
    <cellStyle name="Normal 6 6 3 2 3 6 2" xfId="53854"/>
    <cellStyle name="Normal 6 6 3 2 3 7" xfId="53839"/>
    <cellStyle name="Normal 6 6 3 2 4" xfId="23717"/>
    <cellStyle name="Normal 6 6 3 2 4 2" xfId="23718"/>
    <cellStyle name="Normal 6 6 3 2 4 2 2" xfId="23719"/>
    <cellStyle name="Normal 6 6 3 2 4 2 2 2" xfId="23720"/>
    <cellStyle name="Normal 6 6 3 2 4 2 2 2 2" xfId="53858"/>
    <cellStyle name="Normal 6 6 3 2 4 2 2 3" xfId="53857"/>
    <cellStyle name="Normal 6 6 3 2 4 2 3" xfId="23721"/>
    <cellStyle name="Normal 6 6 3 2 4 2 3 2" xfId="53859"/>
    <cellStyle name="Normal 6 6 3 2 4 2 4" xfId="53856"/>
    <cellStyle name="Normal 6 6 3 2 4 3" xfId="23722"/>
    <cellStyle name="Normal 6 6 3 2 4 3 2" xfId="23723"/>
    <cellStyle name="Normal 6 6 3 2 4 3 2 2" xfId="23724"/>
    <cellStyle name="Normal 6 6 3 2 4 3 2 2 2" xfId="53862"/>
    <cellStyle name="Normal 6 6 3 2 4 3 2 3" xfId="53861"/>
    <cellStyle name="Normal 6 6 3 2 4 3 3" xfId="23725"/>
    <cellStyle name="Normal 6 6 3 2 4 3 3 2" xfId="53863"/>
    <cellStyle name="Normal 6 6 3 2 4 3 4" xfId="53860"/>
    <cellStyle name="Normal 6 6 3 2 4 4" xfId="23726"/>
    <cellStyle name="Normal 6 6 3 2 4 4 2" xfId="23727"/>
    <cellStyle name="Normal 6 6 3 2 4 4 2 2" xfId="53865"/>
    <cellStyle name="Normal 6 6 3 2 4 4 3" xfId="53864"/>
    <cellStyle name="Normal 6 6 3 2 4 5" xfId="23728"/>
    <cellStyle name="Normal 6 6 3 2 4 5 2" xfId="53866"/>
    <cellStyle name="Normal 6 6 3 2 4 6" xfId="53855"/>
    <cellStyle name="Normal 6 6 3 2 5" xfId="23729"/>
    <cellStyle name="Normal 6 6 3 2 5 2" xfId="23730"/>
    <cellStyle name="Normal 6 6 3 2 5 2 2" xfId="23731"/>
    <cellStyle name="Normal 6 6 3 2 5 2 2 2" xfId="53869"/>
    <cellStyle name="Normal 6 6 3 2 5 2 3" xfId="53868"/>
    <cellStyle name="Normal 6 6 3 2 5 3" xfId="23732"/>
    <cellStyle name="Normal 6 6 3 2 5 3 2" xfId="53870"/>
    <cellStyle name="Normal 6 6 3 2 5 4" xfId="53867"/>
    <cellStyle name="Normal 6 6 3 2 6" xfId="23733"/>
    <cellStyle name="Normal 6 6 3 2 6 2" xfId="23734"/>
    <cellStyle name="Normal 6 6 3 2 6 2 2" xfId="23735"/>
    <cellStyle name="Normal 6 6 3 2 6 2 2 2" xfId="53873"/>
    <cellStyle name="Normal 6 6 3 2 6 2 3" xfId="53872"/>
    <cellStyle name="Normal 6 6 3 2 6 3" xfId="23736"/>
    <cellStyle name="Normal 6 6 3 2 6 3 2" xfId="53874"/>
    <cellStyle name="Normal 6 6 3 2 6 4" xfId="53871"/>
    <cellStyle name="Normal 6 6 3 2 7" xfId="23737"/>
    <cellStyle name="Normal 6 6 3 2 7 2" xfId="23738"/>
    <cellStyle name="Normal 6 6 3 2 7 2 2" xfId="23739"/>
    <cellStyle name="Normal 6 6 3 2 7 2 2 2" xfId="53877"/>
    <cellStyle name="Normal 6 6 3 2 7 2 3" xfId="53876"/>
    <cellStyle name="Normal 6 6 3 2 7 3" xfId="23740"/>
    <cellStyle name="Normal 6 6 3 2 7 3 2" xfId="53878"/>
    <cellStyle name="Normal 6 6 3 2 7 4" xfId="53875"/>
    <cellStyle name="Normal 6 6 3 2 8" xfId="23741"/>
    <cellStyle name="Normal 6 6 3 2 8 2" xfId="23742"/>
    <cellStyle name="Normal 6 6 3 2 8 2 2" xfId="23743"/>
    <cellStyle name="Normal 6 6 3 2 8 2 2 2" xfId="53881"/>
    <cellStyle name="Normal 6 6 3 2 8 2 3" xfId="53880"/>
    <cellStyle name="Normal 6 6 3 2 8 3" xfId="23744"/>
    <cellStyle name="Normal 6 6 3 2 8 3 2" xfId="53882"/>
    <cellStyle name="Normal 6 6 3 2 8 4" xfId="53879"/>
    <cellStyle name="Normal 6 6 3 2 9" xfId="23745"/>
    <cellStyle name="Normal 6 6 3 2 9 2" xfId="23746"/>
    <cellStyle name="Normal 6 6 3 2 9 2 2" xfId="23747"/>
    <cellStyle name="Normal 6 6 3 2 9 2 2 2" xfId="53885"/>
    <cellStyle name="Normal 6 6 3 2 9 2 3" xfId="53884"/>
    <cellStyle name="Normal 6 6 3 2 9 3" xfId="23748"/>
    <cellStyle name="Normal 6 6 3 2 9 3 2" xfId="53886"/>
    <cellStyle name="Normal 6 6 3 2 9 4" xfId="53883"/>
    <cellStyle name="Normal 6 6 3 3" xfId="23749"/>
    <cellStyle name="Normal 6 6 3 3 2" xfId="23750"/>
    <cellStyle name="Normal 6 6 3 3 2 2" xfId="23751"/>
    <cellStyle name="Normal 6 6 3 3 2 2 2" xfId="23752"/>
    <cellStyle name="Normal 6 6 3 3 2 2 2 2" xfId="53890"/>
    <cellStyle name="Normal 6 6 3 3 2 2 3" xfId="53889"/>
    <cellStyle name="Normal 6 6 3 3 2 3" xfId="23753"/>
    <cellStyle name="Normal 6 6 3 3 2 3 2" xfId="53891"/>
    <cellStyle name="Normal 6 6 3 3 2 4" xfId="53888"/>
    <cellStyle name="Normal 6 6 3 3 3" xfId="23754"/>
    <cellStyle name="Normal 6 6 3 3 3 2" xfId="23755"/>
    <cellStyle name="Normal 6 6 3 3 3 2 2" xfId="23756"/>
    <cellStyle name="Normal 6 6 3 3 3 2 2 2" xfId="53894"/>
    <cellStyle name="Normal 6 6 3 3 3 2 3" xfId="53893"/>
    <cellStyle name="Normal 6 6 3 3 3 3" xfId="23757"/>
    <cellStyle name="Normal 6 6 3 3 3 3 2" xfId="53895"/>
    <cellStyle name="Normal 6 6 3 3 3 4" xfId="53892"/>
    <cellStyle name="Normal 6 6 3 3 4" xfId="23758"/>
    <cellStyle name="Normal 6 6 3 3 4 2" xfId="23759"/>
    <cellStyle name="Normal 6 6 3 3 4 2 2" xfId="23760"/>
    <cellStyle name="Normal 6 6 3 3 4 2 2 2" xfId="53898"/>
    <cellStyle name="Normal 6 6 3 3 4 2 3" xfId="53897"/>
    <cellStyle name="Normal 6 6 3 3 4 3" xfId="23761"/>
    <cellStyle name="Normal 6 6 3 3 4 3 2" xfId="53899"/>
    <cellStyle name="Normal 6 6 3 3 4 4" xfId="53896"/>
    <cellStyle name="Normal 6 6 3 3 5" xfId="23762"/>
    <cellStyle name="Normal 6 6 3 3 5 2" xfId="23763"/>
    <cellStyle name="Normal 6 6 3 3 5 2 2" xfId="53901"/>
    <cellStyle name="Normal 6 6 3 3 5 3" xfId="53900"/>
    <cellStyle name="Normal 6 6 3 3 6" xfId="23764"/>
    <cellStyle name="Normal 6 6 3 3 6 2" xfId="53902"/>
    <cellStyle name="Normal 6 6 3 3 7" xfId="53887"/>
    <cellStyle name="Normal 6 6 3 4" xfId="23765"/>
    <cellStyle name="Normal 6 6 3 4 2" xfId="23766"/>
    <cellStyle name="Normal 6 6 3 4 2 2" xfId="23767"/>
    <cellStyle name="Normal 6 6 3 4 2 2 2" xfId="23768"/>
    <cellStyle name="Normal 6 6 3 4 2 2 2 2" xfId="53906"/>
    <cellStyle name="Normal 6 6 3 4 2 2 3" xfId="53905"/>
    <cellStyle name="Normal 6 6 3 4 2 3" xfId="23769"/>
    <cellStyle name="Normal 6 6 3 4 2 3 2" xfId="53907"/>
    <cellStyle name="Normal 6 6 3 4 2 4" xfId="53904"/>
    <cellStyle name="Normal 6 6 3 4 3" xfId="23770"/>
    <cellStyle name="Normal 6 6 3 4 3 2" xfId="23771"/>
    <cellStyle name="Normal 6 6 3 4 3 2 2" xfId="23772"/>
    <cellStyle name="Normal 6 6 3 4 3 2 2 2" xfId="53910"/>
    <cellStyle name="Normal 6 6 3 4 3 2 3" xfId="53909"/>
    <cellStyle name="Normal 6 6 3 4 3 3" xfId="23773"/>
    <cellStyle name="Normal 6 6 3 4 3 3 2" xfId="53911"/>
    <cellStyle name="Normal 6 6 3 4 3 4" xfId="53908"/>
    <cellStyle name="Normal 6 6 3 4 4" xfId="23774"/>
    <cellStyle name="Normal 6 6 3 4 4 2" xfId="23775"/>
    <cellStyle name="Normal 6 6 3 4 4 2 2" xfId="23776"/>
    <cellStyle name="Normal 6 6 3 4 4 2 2 2" xfId="53914"/>
    <cellStyle name="Normal 6 6 3 4 4 2 3" xfId="53913"/>
    <cellStyle name="Normal 6 6 3 4 4 3" xfId="23777"/>
    <cellStyle name="Normal 6 6 3 4 4 3 2" xfId="53915"/>
    <cellStyle name="Normal 6 6 3 4 4 4" xfId="53912"/>
    <cellStyle name="Normal 6 6 3 4 5" xfId="23778"/>
    <cellStyle name="Normal 6 6 3 4 5 2" xfId="23779"/>
    <cellStyle name="Normal 6 6 3 4 5 2 2" xfId="53917"/>
    <cellStyle name="Normal 6 6 3 4 5 3" xfId="53916"/>
    <cellStyle name="Normal 6 6 3 4 6" xfId="23780"/>
    <cellStyle name="Normal 6 6 3 4 6 2" xfId="53918"/>
    <cellStyle name="Normal 6 6 3 4 7" xfId="53903"/>
    <cellStyle name="Normal 6 6 3 5" xfId="23781"/>
    <cellStyle name="Normal 6 6 3 5 2" xfId="23782"/>
    <cellStyle name="Normal 6 6 3 5 2 2" xfId="23783"/>
    <cellStyle name="Normal 6 6 3 5 2 2 2" xfId="23784"/>
    <cellStyle name="Normal 6 6 3 5 2 2 2 2" xfId="53922"/>
    <cellStyle name="Normal 6 6 3 5 2 2 3" xfId="53921"/>
    <cellStyle name="Normal 6 6 3 5 2 3" xfId="23785"/>
    <cellStyle name="Normal 6 6 3 5 2 3 2" xfId="53923"/>
    <cellStyle name="Normal 6 6 3 5 2 4" xfId="53920"/>
    <cellStyle name="Normal 6 6 3 5 3" xfId="23786"/>
    <cellStyle name="Normal 6 6 3 5 3 2" xfId="23787"/>
    <cellStyle name="Normal 6 6 3 5 3 2 2" xfId="23788"/>
    <cellStyle name="Normal 6 6 3 5 3 2 2 2" xfId="53926"/>
    <cellStyle name="Normal 6 6 3 5 3 2 3" xfId="53925"/>
    <cellStyle name="Normal 6 6 3 5 3 3" xfId="23789"/>
    <cellStyle name="Normal 6 6 3 5 3 3 2" xfId="53927"/>
    <cellStyle name="Normal 6 6 3 5 3 4" xfId="53924"/>
    <cellStyle name="Normal 6 6 3 5 4" xfId="23790"/>
    <cellStyle name="Normal 6 6 3 5 4 2" xfId="23791"/>
    <cellStyle name="Normal 6 6 3 5 4 2 2" xfId="53929"/>
    <cellStyle name="Normal 6 6 3 5 4 3" xfId="53928"/>
    <cellStyle name="Normal 6 6 3 5 5" xfId="23792"/>
    <cellStyle name="Normal 6 6 3 5 5 2" xfId="53930"/>
    <cellStyle name="Normal 6 6 3 5 6" xfId="53919"/>
    <cellStyle name="Normal 6 6 3 6" xfId="23793"/>
    <cellStyle name="Normal 6 6 3 6 2" xfId="23794"/>
    <cellStyle name="Normal 6 6 3 6 2 2" xfId="23795"/>
    <cellStyle name="Normal 6 6 3 6 2 2 2" xfId="53933"/>
    <cellStyle name="Normal 6 6 3 6 2 3" xfId="53932"/>
    <cellStyle name="Normal 6 6 3 6 3" xfId="23796"/>
    <cellStyle name="Normal 6 6 3 6 3 2" xfId="53934"/>
    <cellStyle name="Normal 6 6 3 6 4" xfId="53931"/>
    <cellStyle name="Normal 6 6 3 7" xfId="23797"/>
    <cellStyle name="Normal 6 6 3 7 2" xfId="23798"/>
    <cellStyle name="Normal 6 6 3 7 2 2" xfId="23799"/>
    <cellStyle name="Normal 6 6 3 7 2 2 2" xfId="53937"/>
    <cellStyle name="Normal 6 6 3 7 2 3" xfId="53936"/>
    <cellStyle name="Normal 6 6 3 7 3" xfId="23800"/>
    <cellStyle name="Normal 6 6 3 7 3 2" xfId="53938"/>
    <cellStyle name="Normal 6 6 3 7 4" xfId="53935"/>
    <cellStyle name="Normal 6 6 3 8" xfId="23801"/>
    <cellStyle name="Normal 6 6 3 8 2" xfId="23802"/>
    <cellStyle name="Normal 6 6 3 8 2 2" xfId="23803"/>
    <cellStyle name="Normal 6 6 3 8 2 2 2" xfId="53941"/>
    <cellStyle name="Normal 6 6 3 8 2 3" xfId="53940"/>
    <cellStyle name="Normal 6 6 3 8 3" xfId="23804"/>
    <cellStyle name="Normal 6 6 3 8 3 2" xfId="53942"/>
    <cellStyle name="Normal 6 6 3 8 4" xfId="53939"/>
    <cellStyle name="Normal 6 6 3 9" xfId="23805"/>
    <cellStyle name="Normal 6 6 3 9 2" xfId="23806"/>
    <cellStyle name="Normal 6 6 3 9 2 2" xfId="23807"/>
    <cellStyle name="Normal 6 6 3 9 2 2 2" xfId="53945"/>
    <cellStyle name="Normal 6 6 3 9 2 3" xfId="53944"/>
    <cellStyle name="Normal 6 6 3 9 3" xfId="23808"/>
    <cellStyle name="Normal 6 6 3 9 3 2" xfId="53946"/>
    <cellStyle name="Normal 6 6 3 9 4" xfId="53943"/>
    <cellStyle name="Normal 6 6 4" xfId="23809"/>
    <cellStyle name="Normal 6 6 4 10" xfId="23810"/>
    <cellStyle name="Normal 6 6 4 10 2" xfId="23811"/>
    <cellStyle name="Normal 6 6 4 10 2 2" xfId="53949"/>
    <cellStyle name="Normal 6 6 4 10 3" xfId="53948"/>
    <cellStyle name="Normal 6 6 4 11" xfId="23812"/>
    <cellStyle name="Normal 6 6 4 11 2" xfId="53950"/>
    <cellStyle name="Normal 6 6 4 12" xfId="53947"/>
    <cellStyle name="Normal 6 6 4 2" xfId="23813"/>
    <cellStyle name="Normal 6 6 4 2 2" xfId="23814"/>
    <cellStyle name="Normal 6 6 4 2 2 2" xfId="23815"/>
    <cellStyle name="Normal 6 6 4 2 2 2 2" xfId="23816"/>
    <cellStyle name="Normal 6 6 4 2 2 2 2 2" xfId="53954"/>
    <cellStyle name="Normal 6 6 4 2 2 2 3" xfId="53953"/>
    <cellStyle name="Normal 6 6 4 2 2 3" xfId="23817"/>
    <cellStyle name="Normal 6 6 4 2 2 3 2" xfId="53955"/>
    <cellStyle name="Normal 6 6 4 2 2 4" xfId="53952"/>
    <cellStyle name="Normal 6 6 4 2 3" xfId="23818"/>
    <cellStyle name="Normal 6 6 4 2 3 2" xfId="23819"/>
    <cellStyle name="Normal 6 6 4 2 3 2 2" xfId="23820"/>
    <cellStyle name="Normal 6 6 4 2 3 2 2 2" xfId="53958"/>
    <cellStyle name="Normal 6 6 4 2 3 2 3" xfId="53957"/>
    <cellStyle name="Normal 6 6 4 2 3 3" xfId="23821"/>
    <cellStyle name="Normal 6 6 4 2 3 3 2" xfId="53959"/>
    <cellStyle name="Normal 6 6 4 2 3 4" xfId="53956"/>
    <cellStyle name="Normal 6 6 4 2 4" xfId="23822"/>
    <cellStyle name="Normal 6 6 4 2 4 2" xfId="23823"/>
    <cellStyle name="Normal 6 6 4 2 4 2 2" xfId="23824"/>
    <cellStyle name="Normal 6 6 4 2 4 2 2 2" xfId="53962"/>
    <cellStyle name="Normal 6 6 4 2 4 2 3" xfId="53961"/>
    <cellStyle name="Normal 6 6 4 2 4 3" xfId="23825"/>
    <cellStyle name="Normal 6 6 4 2 4 3 2" xfId="53963"/>
    <cellStyle name="Normal 6 6 4 2 4 4" xfId="53960"/>
    <cellStyle name="Normal 6 6 4 2 5" xfId="23826"/>
    <cellStyle name="Normal 6 6 4 2 5 2" xfId="23827"/>
    <cellStyle name="Normal 6 6 4 2 5 2 2" xfId="53965"/>
    <cellStyle name="Normal 6 6 4 2 5 3" xfId="53964"/>
    <cellStyle name="Normal 6 6 4 2 6" xfId="23828"/>
    <cellStyle name="Normal 6 6 4 2 6 2" xfId="53966"/>
    <cellStyle name="Normal 6 6 4 2 7" xfId="53951"/>
    <cellStyle name="Normal 6 6 4 3" xfId="23829"/>
    <cellStyle name="Normal 6 6 4 3 2" xfId="23830"/>
    <cellStyle name="Normal 6 6 4 3 2 2" xfId="23831"/>
    <cellStyle name="Normal 6 6 4 3 2 2 2" xfId="23832"/>
    <cellStyle name="Normal 6 6 4 3 2 2 2 2" xfId="53970"/>
    <cellStyle name="Normal 6 6 4 3 2 2 3" xfId="53969"/>
    <cellStyle name="Normal 6 6 4 3 2 3" xfId="23833"/>
    <cellStyle name="Normal 6 6 4 3 2 3 2" xfId="53971"/>
    <cellStyle name="Normal 6 6 4 3 2 4" xfId="53968"/>
    <cellStyle name="Normal 6 6 4 3 3" xfId="23834"/>
    <cellStyle name="Normal 6 6 4 3 3 2" xfId="23835"/>
    <cellStyle name="Normal 6 6 4 3 3 2 2" xfId="23836"/>
    <cellStyle name="Normal 6 6 4 3 3 2 2 2" xfId="53974"/>
    <cellStyle name="Normal 6 6 4 3 3 2 3" xfId="53973"/>
    <cellStyle name="Normal 6 6 4 3 3 3" xfId="23837"/>
    <cellStyle name="Normal 6 6 4 3 3 3 2" xfId="53975"/>
    <cellStyle name="Normal 6 6 4 3 3 4" xfId="53972"/>
    <cellStyle name="Normal 6 6 4 3 4" xfId="23838"/>
    <cellStyle name="Normal 6 6 4 3 4 2" xfId="23839"/>
    <cellStyle name="Normal 6 6 4 3 4 2 2" xfId="23840"/>
    <cellStyle name="Normal 6 6 4 3 4 2 2 2" xfId="53978"/>
    <cellStyle name="Normal 6 6 4 3 4 2 3" xfId="53977"/>
    <cellStyle name="Normal 6 6 4 3 4 3" xfId="23841"/>
    <cellStyle name="Normal 6 6 4 3 4 3 2" xfId="53979"/>
    <cellStyle name="Normal 6 6 4 3 4 4" xfId="53976"/>
    <cellStyle name="Normal 6 6 4 3 5" xfId="23842"/>
    <cellStyle name="Normal 6 6 4 3 5 2" xfId="23843"/>
    <cellStyle name="Normal 6 6 4 3 5 2 2" xfId="53981"/>
    <cellStyle name="Normal 6 6 4 3 5 3" xfId="53980"/>
    <cellStyle name="Normal 6 6 4 3 6" xfId="23844"/>
    <cellStyle name="Normal 6 6 4 3 6 2" xfId="53982"/>
    <cellStyle name="Normal 6 6 4 3 7" xfId="53967"/>
    <cellStyle name="Normal 6 6 4 4" xfId="23845"/>
    <cellStyle name="Normal 6 6 4 4 2" xfId="23846"/>
    <cellStyle name="Normal 6 6 4 4 2 2" xfId="23847"/>
    <cellStyle name="Normal 6 6 4 4 2 2 2" xfId="23848"/>
    <cellStyle name="Normal 6 6 4 4 2 2 2 2" xfId="53986"/>
    <cellStyle name="Normal 6 6 4 4 2 2 3" xfId="53985"/>
    <cellStyle name="Normal 6 6 4 4 2 3" xfId="23849"/>
    <cellStyle name="Normal 6 6 4 4 2 3 2" xfId="53987"/>
    <cellStyle name="Normal 6 6 4 4 2 4" xfId="53984"/>
    <cellStyle name="Normal 6 6 4 4 3" xfId="23850"/>
    <cellStyle name="Normal 6 6 4 4 3 2" xfId="23851"/>
    <cellStyle name="Normal 6 6 4 4 3 2 2" xfId="23852"/>
    <cellStyle name="Normal 6 6 4 4 3 2 2 2" xfId="53990"/>
    <cellStyle name="Normal 6 6 4 4 3 2 3" xfId="53989"/>
    <cellStyle name="Normal 6 6 4 4 3 3" xfId="23853"/>
    <cellStyle name="Normal 6 6 4 4 3 3 2" xfId="53991"/>
    <cellStyle name="Normal 6 6 4 4 3 4" xfId="53988"/>
    <cellStyle name="Normal 6 6 4 4 4" xfId="23854"/>
    <cellStyle name="Normal 6 6 4 4 4 2" xfId="23855"/>
    <cellStyle name="Normal 6 6 4 4 4 2 2" xfId="53993"/>
    <cellStyle name="Normal 6 6 4 4 4 3" xfId="53992"/>
    <cellStyle name="Normal 6 6 4 4 5" xfId="23856"/>
    <cellStyle name="Normal 6 6 4 4 5 2" xfId="53994"/>
    <cellStyle name="Normal 6 6 4 4 6" xfId="53983"/>
    <cellStyle name="Normal 6 6 4 5" xfId="23857"/>
    <cellStyle name="Normal 6 6 4 5 2" xfId="23858"/>
    <cellStyle name="Normal 6 6 4 5 2 2" xfId="23859"/>
    <cellStyle name="Normal 6 6 4 5 2 2 2" xfId="53997"/>
    <cellStyle name="Normal 6 6 4 5 2 3" xfId="53996"/>
    <cellStyle name="Normal 6 6 4 5 3" xfId="23860"/>
    <cellStyle name="Normal 6 6 4 5 3 2" xfId="53998"/>
    <cellStyle name="Normal 6 6 4 5 4" xfId="53995"/>
    <cellStyle name="Normal 6 6 4 6" xfId="23861"/>
    <cellStyle name="Normal 6 6 4 6 2" xfId="23862"/>
    <cellStyle name="Normal 6 6 4 6 2 2" xfId="23863"/>
    <cellStyle name="Normal 6 6 4 6 2 2 2" xfId="54001"/>
    <cellStyle name="Normal 6 6 4 6 2 3" xfId="54000"/>
    <cellStyle name="Normal 6 6 4 6 3" xfId="23864"/>
    <cellStyle name="Normal 6 6 4 6 3 2" xfId="54002"/>
    <cellStyle name="Normal 6 6 4 6 4" xfId="53999"/>
    <cellStyle name="Normal 6 6 4 7" xfId="23865"/>
    <cellStyle name="Normal 6 6 4 7 2" xfId="23866"/>
    <cellStyle name="Normal 6 6 4 7 2 2" xfId="23867"/>
    <cellStyle name="Normal 6 6 4 7 2 2 2" xfId="54005"/>
    <cellStyle name="Normal 6 6 4 7 2 3" xfId="54004"/>
    <cellStyle name="Normal 6 6 4 7 3" xfId="23868"/>
    <cellStyle name="Normal 6 6 4 7 3 2" xfId="54006"/>
    <cellStyle name="Normal 6 6 4 7 4" xfId="54003"/>
    <cellStyle name="Normal 6 6 4 8" xfId="23869"/>
    <cellStyle name="Normal 6 6 4 8 2" xfId="23870"/>
    <cellStyle name="Normal 6 6 4 8 2 2" xfId="23871"/>
    <cellStyle name="Normal 6 6 4 8 2 2 2" xfId="54009"/>
    <cellStyle name="Normal 6 6 4 8 2 3" xfId="54008"/>
    <cellStyle name="Normal 6 6 4 8 3" xfId="23872"/>
    <cellStyle name="Normal 6 6 4 8 3 2" xfId="54010"/>
    <cellStyle name="Normal 6 6 4 8 4" xfId="54007"/>
    <cellStyle name="Normal 6 6 4 9" xfId="23873"/>
    <cellStyle name="Normal 6 6 4 9 2" xfId="23874"/>
    <cellStyle name="Normal 6 6 4 9 2 2" xfId="23875"/>
    <cellStyle name="Normal 6 6 4 9 2 2 2" xfId="54013"/>
    <cellStyle name="Normal 6 6 4 9 2 3" xfId="54012"/>
    <cellStyle name="Normal 6 6 4 9 3" xfId="23876"/>
    <cellStyle name="Normal 6 6 4 9 3 2" xfId="54014"/>
    <cellStyle name="Normal 6 6 4 9 4" xfId="54011"/>
    <cellStyle name="Normal 6 6 5" xfId="23877"/>
    <cellStyle name="Normal 6 6 5 2" xfId="23878"/>
    <cellStyle name="Normal 6 6 5 2 2" xfId="23879"/>
    <cellStyle name="Normal 6 6 5 2 2 2" xfId="23880"/>
    <cellStyle name="Normal 6 6 5 2 2 2 2" xfId="54018"/>
    <cellStyle name="Normal 6 6 5 2 2 3" xfId="54017"/>
    <cellStyle name="Normal 6 6 5 2 3" xfId="23881"/>
    <cellStyle name="Normal 6 6 5 2 3 2" xfId="54019"/>
    <cellStyle name="Normal 6 6 5 2 4" xfId="54016"/>
    <cellStyle name="Normal 6 6 5 3" xfId="23882"/>
    <cellStyle name="Normal 6 6 5 3 2" xfId="23883"/>
    <cellStyle name="Normal 6 6 5 3 2 2" xfId="23884"/>
    <cellStyle name="Normal 6 6 5 3 2 2 2" xfId="54022"/>
    <cellStyle name="Normal 6 6 5 3 2 3" xfId="54021"/>
    <cellStyle name="Normal 6 6 5 3 3" xfId="23885"/>
    <cellStyle name="Normal 6 6 5 3 3 2" xfId="54023"/>
    <cellStyle name="Normal 6 6 5 3 4" xfId="54020"/>
    <cellStyle name="Normal 6 6 5 4" xfId="23886"/>
    <cellStyle name="Normal 6 6 5 4 2" xfId="23887"/>
    <cellStyle name="Normal 6 6 5 4 2 2" xfId="23888"/>
    <cellStyle name="Normal 6 6 5 4 2 2 2" xfId="54026"/>
    <cellStyle name="Normal 6 6 5 4 2 3" xfId="54025"/>
    <cellStyle name="Normal 6 6 5 4 3" xfId="23889"/>
    <cellStyle name="Normal 6 6 5 4 3 2" xfId="54027"/>
    <cellStyle name="Normal 6 6 5 4 4" xfId="54024"/>
    <cellStyle name="Normal 6 6 5 5" xfId="23890"/>
    <cellStyle name="Normal 6 6 5 5 2" xfId="23891"/>
    <cellStyle name="Normal 6 6 5 5 2 2" xfId="54029"/>
    <cellStyle name="Normal 6 6 5 5 3" xfId="54028"/>
    <cellStyle name="Normal 6 6 5 6" xfId="23892"/>
    <cellStyle name="Normal 6 6 5 6 2" xfId="54030"/>
    <cellStyle name="Normal 6 6 5 7" xfId="54015"/>
    <cellStyle name="Normal 6 6 6" xfId="23893"/>
    <cellStyle name="Normal 6 6 6 2" xfId="23894"/>
    <cellStyle name="Normal 6 6 6 2 2" xfId="23895"/>
    <cellStyle name="Normal 6 6 6 2 2 2" xfId="23896"/>
    <cellStyle name="Normal 6 6 6 2 2 2 2" xfId="54034"/>
    <cellStyle name="Normal 6 6 6 2 2 3" xfId="54033"/>
    <cellStyle name="Normal 6 6 6 2 3" xfId="23897"/>
    <cellStyle name="Normal 6 6 6 2 3 2" xfId="54035"/>
    <cellStyle name="Normal 6 6 6 2 4" xfId="54032"/>
    <cellStyle name="Normal 6 6 6 3" xfId="23898"/>
    <cellStyle name="Normal 6 6 6 3 2" xfId="23899"/>
    <cellStyle name="Normal 6 6 6 3 2 2" xfId="23900"/>
    <cellStyle name="Normal 6 6 6 3 2 2 2" xfId="54038"/>
    <cellStyle name="Normal 6 6 6 3 2 3" xfId="54037"/>
    <cellStyle name="Normal 6 6 6 3 3" xfId="23901"/>
    <cellStyle name="Normal 6 6 6 3 3 2" xfId="54039"/>
    <cellStyle name="Normal 6 6 6 3 4" xfId="54036"/>
    <cellStyle name="Normal 6 6 6 4" xfId="23902"/>
    <cellStyle name="Normal 6 6 6 4 2" xfId="23903"/>
    <cellStyle name="Normal 6 6 6 4 2 2" xfId="23904"/>
    <cellStyle name="Normal 6 6 6 4 2 2 2" xfId="54042"/>
    <cellStyle name="Normal 6 6 6 4 2 3" xfId="54041"/>
    <cellStyle name="Normal 6 6 6 4 3" xfId="23905"/>
    <cellStyle name="Normal 6 6 6 4 3 2" xfId="54043"/>
    <cellStyle name="Normal 6 6 6 4 4" xfId="54040"/>
    <cellStyle name="Normal 6 6 6 5" xfId="23906"/>
    <cellStyle name="Normal 6 6 6 5 2" xfId="23907"/>
    <cellStyle name="Normal 6 6 6 5 2 2" xfId="54045"/>
    <cellStyle name="Normal 6 6 6 5 3" xfId="54044"/>
    <cellStyle name="Normal 6 6 6 6" xfId="23908"/>
    <cellStyle name="Normal 6 6 6 6 2" xfId="54046"/>
    <cellStyle name="Normal 6 6 6 7" xfId="54031"/>
    <cellStyle name="Normal 6 6 7" xfId="23909"/>
    <cellStyle name="Normal 6 6 7 2" xfId="23910"/>
    <cellStyle name="Normal 6 6 7 2 2" xfId="23911"/>
    <cellStyle name="Normal 6 6 7 2 2 2" xfId="23912"/>
    <cellStyle name="Normal 6 6 7 2 2 2 2" xfId="54050"/>
    <cellStyle name="Normal 6 6 7 2 2 3" xfId="54049"/>
    <cellStyle name="Normal 6 6 7 2 3" xfId="23913"/>
    <cellStyle name="Normal 6 6 7 2 3 2" xfId="54051"/>
    <cellStyle name="Normal 6 6 7 2 4" xfId="54048"/>
    <cellStyle name="Normal 6 6 7 3" xfId="23914"/>
    <cellStyle name="Normal 6 6 7 3 2" xfId="23915"/>
    <cellStyle name="Normal 6 6 7 3 2 2" xfId="23916"/>
    <cellStyle name="Normal 6 6 7 3 2 2 2" xfId="54054"/>
    <cellStyle name="Normal 6 6 7 3 2 3" xfId="54053"/>
    <cellStyle name="Normal 6 6 7 3 3" xfId="23917"/>
    <cellStyle name="Normal 6 6 7 3 3 2" xfId="54055"/>
    <cellStyle name="Normal 6 6 7 3 4" xfId="54052"/>
    <cellStyle name="Normal 6 6 7 4" xfId="23918"/>
    <cellStyle name="Normal 6 6 7 4 2" xfId="23919"/>
    <cellStyle name="Normal 6 6 7 4 2 2" xfId="54057"/>
    <cellStyle name="Normal 6 6 7 4 3" xfId="54056"/>
    <cellStyle name="Normal 6 6 7 5" xfId="23920"/>
    <cellStyle name="Normal 6 6 7 5 2" xfId="54058"/>
    <cellStyle name="Normal 6 6 7 6" xfId="54047"/>
    <cellStyle name="Normal 6 6 8" xfId="23921"/>
    <cellStyle name="Normal 6 6 8 2" xfId="23922"/>
    <cellStyle name="Normal 6 6 8 2 2" xfId="23923"/>
    <cellStyle name="Normal 6 6 8 2 2 2" xfId="54061"/>
    <cellStyle name="Normal 6 6 8 2 3" xfId="54060"/>
    <cellStyle name="Normal 6 6 8 3" xfId="23924"/>
    <cellStyle name="Normal 6 6 8 3 2" xfId="54062"/>
    <cellStyle name="Normal 6 6 8 4" xfId="54059"/>
    <cellStyle name="Normal 6 6 9" xfId="23925"/>
    <cellStyle name="Normal 6 6 9 2" xfId="23926"/>
    <cellStyle name="Normal 6 6 9 2 2" xfId="23927"/>
    <cellStyle name="Normal 6 6 9 2 2 2" xfId="54065"/>
    <cellStyle name="Normal 6 6 9 2 3" xfId="54064"/>
    <cellStyle name="Normal 6 6 9 3" xfId="23928"/>
    <cellStyle name="Normal 6 6 9 3 2" xfId="54066"/>
    <cellStyle name="Normal 6 6 9 4" xfId="54063"/>
    <cellStyle name="Normal 6 7" xfId="23929"/>
    <cellStyle name="Normal 6 7 10" xfId="23930"/>
    <cellStyle name="Normal 6 7 10 2" xfId="23931"/>
    <cellStyle name="Normal 6 7 10 2 2" xfId="23932"/>
    <cellStyle name="Normal 6 7 10 2 2 2" xfId="54070"/>
    <cellStyle name="Normal 6 7 10 2 3" xfId="54069"/>
    <cellStyle name="Normal 6 7 10 3" xfId="23933"/>
    <cellStyle name="Normal 6 7 10 3 2" xfId="54071"/>
    <cellStyle name="Normal 6 7 10 4" xfId="54068"/>
    <cellStyle name="Normal 6 7 11" xfId="23934"/>
    <cellStyle name="Normal 6 7 11 2" xfId="23935"/>
    <cellStyle name="Normal 6 7 11 2 2" xfId="23936"/>
    <cellStyle name="Normal 6 7 11 2 2 2" xfId="54074"/>
    <cellStyle name="Normal 6 7 11 2 3" xfId="54073"/>
    <cellStyle name="Normal 6 7 11 3" xfId="23937"/>
    <cellStyle name="Normal 6 7 11 3 2" xfId="54075"/>
    <cellStyle name="Normal 6 7 11 4" xfId="54072"/>
    <cellStyle name="Normal 6 7 12" xfId="23938"/>
    <cellStyle name="Normal 6 7 12 2" xfId="23939"/>
    <cellStyle name="Normal 6 7 12 2 2" xfId="54077"/>
    <cellStyle name="Normal 6 7 12 3" xfId="54076"/>
    <cellStyle name="Normal 6 7 13" xfId="23940"/>
    <cellStyle name="Normal 6 7 13 2" xfId="54078"/>
    <cellStyle name="Normal 6 7 14" xfId="23941"/>
    <cellStyle name="Normal 6 7 14 2" xfId="54079"/>
    <cellStyle name="Normal 6 7 15" xfId="54067"/>
    <cellStyle name="Normal 6 7 2" xfId="23942"/>
    <cellStyle name="Normal 6 7 2 10" xfId="23943"/>
    <cellStyle name="Normal 6 7 2 10 2" xfId="23944"/>
    <cellStyle name="Normal 6 7 2 10 2 2" xfId="23945"/>
    <cellStyle name="Normal 6 7 2 10 2 2 2" xfId="54083"/>
    <cellStyle name="Normal 6 7 2 10 2 3" xfId="54082"/>
    <cellStyle name="Normal 6 7 2 10 3" xfId="23946"/>
    <cellStyle name="Normal 6 7 2 10 3 2" xfId="54084"/>
    <cellStyle name="Normal 6 7 2 10 4" xfId="54081"/>
    <cellStyle name="Normal 6 7 2 11" xfId="23947"/>
    <cellStyle name="Normal 6 7 2 11 2" xfId="23948"/>
    <cellStyle name="Normal 6 7 2 11 2 2" xfId="54086"/>
    <cellStyle name="Normal 6 7 2 11 3" xfId="54085"/>
    <cellStyle name="Normal 6 7 2 12" xfId="23949"/>
    <cellStyle name="Normal 6 7 2 12 2" xfId="54087"/>
    <cellStyle name="Normal 6 7 2 13" xfId="23950"/>
    <cellStyle name="Normal 6 7 2 13 2" xfId="54088"/>
    <cellStyle name="Normal 6 7 2 14" xfId="54080"/>
    <cellStyle name="Normal 6 7 2 2" xfId="23951"/>
    <cellStyle name="Normal 6 7 2 2 10" xfId="23952"/>
    <cellStyle name="Normal 6 7 2 2 10 2" xfId="23953"/>
    <cellStyle name="Normal 6 7 2 2 10 2 2" xfId="54091"/>
    <cellStyle name="Normal 6 7 2 2 10 3" xfId="54090"/>
    <cellStyle name="Normal 6 7 2 2 11" xfId="23954"/>
    <cellStyle name="Normal 6 7 2 2 11 2" xfId="54092"/>
    <cellStyle name="Normal 6 7 2 2 12" xfId="54089"/>
    <cellStyle name="Normal 6 7 2 2 2" xfId="23955"/>
    <cellStyle name="Normal 6 7 2 2 2 2" xfId="23956"/>
    <cellStyle name="Normal 6 7 2 2 2 2 2" xfId="23957"/>
    <cellStyle name="Normal 6 7 2 2 2 2 2 2" xfId="23958"/>
    <cellStyle name="Normal 6 7 2 2 2 2 2 2 2" xfId="54096"/>
    <cellStyle name="Normal 6 7 2 2 2 2 2 3" xfId="54095"/>
    <cellStyle name="Normal 6 7 2 2 2 2 3" xfId="23959"/>
    <cellStyle name="Normal 6 7 2 2 2 2 3 2" xfId="54097"/>
    <cellStyle name="Normal 6 7 2 2 2 2 4" xfId="54094"/>
    <cellStyle name="Normal 6 7 2 2 2 3" xfId="23960"/>
    <cellStyle name="Normal 6 7 2 2 2 3 2" xfId="23961"/>
    <cellStyle name="Normal 6 7 2 2 2 3 2 2" xfId="23962"/>
    <cellStyle name="Normal 6 7 2 2 2 3 2 2 2" xfId="54100"/>
    <cellStyle name="Normal 6 7 2 2 2 3 2 3" xfId="54099"/>
    <cellStyle name="Normal 6 7 2 2 2 3 3" xfId="23963"/>
    <cellStyle name="Normal 6 7 2 2 2 3 3 2" xfId="54101"/>
    <cellStyle name="Normal 6 7 2 2 2 3 4" xfId="54098"/>
    <cellStyle name="Normal 6 7 2 2 2 4" xfId="23964"/>
    <cellStyle name="Normal 6 7 2 2 2 4 2" xfId="23965"/>
    <cellStyle name="Normal 6 7 2 2 2 4 2 2" xfId="23966"/>
    <cellStyle name="Normal 6 7 2 2 2 4 2 2 2" xfId="54104"/>
    <cellStyle name="Normal 6 7 2 2 2 4 2 3" xfId="54103"/>
    <cellStyle name="Normal 6 7 2 2 2 4 3" xfId="23967"/>
    <cellStyle name="Normal 6 7 2 2 2 4 3 2" xfId="54105"/>
    <cellStyle name="Normal 6 7 2 2 2 4 4" xfId="54102"/>
    <cellStyle name="Normal 6 7 2 2 2 5" xfId="23968"/>
    <cellStyle name="Normal 6 7 2 2 2 5 2" xfId="23969"/>
    <cellStyle name="Normal 6 7 2 2 2 5 2 2" xfId="54107"/>
    <cellStyle name="Normal 6 7 2 2 2 5 3" xfId="54106"/>
    <cellStyle name="Normal 6 7 2 2 2 6" xfId="23970"/>
    <cellStyle name="Normal 6 7 2 2 2 6 2" xfId="54108"/>
    <cellStyle name="Normal 6 7 2 2 2 7" xfId="54093"/>
    <cellStyle name="Normal 6 7 2 2 3" xfId="23971"/>
    <cellStyle name="Normal 6 7 2 2 3 2" xfId="23972"/>
    <cellStyle name="Normal 6 7 2 2 3 2 2" xfId="23973"/>
    <cellStyle name="Normal 6 7 2 2 3 2 2 2" xfId="23974"/>
    <cellStyle name="Normal 6 7 2 2 3 2 2 2 2" xfId="54112"/>
    <cellStyle name="Normal 6 7 2 2 3 2 2 3" xfId="54111"/>
    <cellStyle name="Normal 6 7 2 2 3 2 3" xfId="23975"/>
    <cellStyle name="Normal 6 7 2 2 3 2 3 2" xfId="54113"/>
    <cellStyle name="Normal 6 7 2 2 3 2 4" xfId="54110"/>
    <cellStyle name="Normal 6 7 2 2 3 3" xfId="23976"/>
    <cellStyle name="Normal 6 7 2 2 3 3 2" xfId="23977"/>
    <cellStyle name="Normal 6 7 2 2 3 3 2 2" xfId="23978"/>
    <cellStyle name="Normal 6 7 2 2 3 3 2 2 2" xfId="54116"/>
    <cellStyle name="Normal 6 7 2 2 3 3 2 3" xfId="54115"/>
    <cellStyle name="Normal 6 7 2 2 3 3 3" xfId="23979"/>
    <cellStyle name="Normal 6 7 2 2 3 3 3 2" xfId="54117"/>
    <cellStyle name="Normal 6 7 2 2 3 3 4" xfId="54114"/>
    <cellStyle name="Normal 6 7 2 2 3 4" xfId="23980"/>
    <cellStyle name="Normal 6 7 2 2 3 4 2" xfId="23981"/>
    <cellStyle name="Normal 6 7 2 2 3 4 2 2" xfId="23982"/>
    <cellStyle name="Normal 6 7 2 2 3 4 2 2 2" xfId="54120"/>
    <cellStyle name="Normal 6 7 2 2 3 4 2 3" xfId="54119"/>
    <cellStyle name="Normal 6 7 2 2 3 4 3" xfId="23983"/>
    <cellStyle name="Normal 6 7 2 2 3 4 3 2" xfId="54121"/>
    <cellStyle name="Normal 6 7 2 2 3 4 4" xfId="54118"/>
    <cellStyle name="Normal 6 7 2 2 3 5" xfId="23984"/>
    <cellStyle name="Normal 6 7 2 2 3 5 2" xfId="23985"/>
    <cellStyle name="Normal 6 7 2 2 3 5 2 2" xfId="54123"/>
    <cellStyle name="Normal 6 7 2 2 3 5 3" xfId="54122"/>
    <cellStyle name="Normal 6 7 2 2 3 6" xfId="23986"/>
    <cellStyle name="Normal 6 7 2 2 3 6 2" xfId="54124"/>
    <cellStyle name="Normal 6 7 2 2 3 7" xfId="54109"/>
    <cellStyle name="Normal 6 7 2 2 4" xfId="23987"/>
    <cellStyle name="Normal 6 7 2 2 4 2" xfId="23988"/>
    <cellStyle name="Normal 6 7 2 2 4 2 2" xfId="23989"/>
    <cellStyle name="Normal 6 7 2 2 4 2 2 2" xfId="23990"/>
    <cellStyle name="Normal 6 7 2 2 4 2 2 2 2" xfId="54128"/>
    <cellStyle name="Normal 6 7 2 2 4 2 2 3" xfId="54127"/>
    <cellStyle name="Normal 6 7 2 2 4 2 3" xfId="23991"/>
    <cellStyle name="Normal 6 7 2 2 4 2 3 2" xfId="54129"/>
    <cellStyle name="Normal 6 7 2 2 4 2 4" xfId="54126"/>
    <cellStyle name="Normal 6 7 2 2 4 3" xfId="23992"/>
    <cellStyle name="Normal 6 7 2 2 4 3 2" xfId="23993"/>
    <cellStyle name="Normal 6 7 2 2 4 3 2 2" xfId="23994"/>
    <cellStyle name="Normal 6 7 2 2 4 3 2 2 2" xfId="54132"/>
    <cellStyle name="Normal 6 7 2 2 4 3 2 3" xfId="54131"/>
    <cellStyle name="Normal 6 7 2 2 4 3 3" xfId="23995"/>
    <cellStyle name="Normal 6 7 2 2 4 3 3 2" xfId="54133"/>
    <cellStyle name="Normal 6 7 2 2 4 3 4" xfId="54130"/>
    <cellStyle name="Normal 6 7 2 2 4 4" xfId="23996"/>
    <cellStyle name="Normal 6 7 2 2 4 4 2" xfId="23997"/>
    <cellStyle name="Normal 6 7 2 2 4 4 2 2" xfId="54135"/>
    <cellStyle name="Normal 6 7 2 2 4 4 3" xfId="54134"/>
    <cellStyle name="Normal 6 7 2 2 4 5" xfId="23998"/>
    <cellStyle name="Normal 6 7 2 2 4 5 2" xfId="54136"/>
    <cellStyle name="Normal 6 7 2 2 4 6" xfId="54125"/>
    <cellStyle name="Normal 6 7 2 2 5" xfId="23999"/>
    <cellStyle name="Normal 6 7 2 2 5 2" xfId="24000"/>
    <cellStyle name="Normal 6 7 2 2 5 2 2" xfId="24001"/>
    <cellStyle name="Normal 6 7 2 2 5 2 2 2" xfId="54139"/>
    <cellStyle name="Normal 6 7 2 2 5 2 3" xfId="54138"/>
    <cellStyle name="Normal 6 7 2 2 5 3" xfId="24002"/>
    <cellStyle name="Normal 6 7 2 2 5 3 2" xfId="54140"/>
    <cellStyle name="Normal 6 7 2 2 5 4" xfId="54137"/>
    <cellStyle name="Normal 6 7 2 2 6" xfId="24003"/>
    <cellStyle name="Normal 6 7 2 2 6 2" xfId="24004"/>
    <cellStyle name="Normal 6 7 2 2 6 2 2" xfId="24005"/>
    <cellStyle name="Normal 6 7 2 2 6 2 2 2" xfId="54143"/>
    <cellStyle name="Normal 6 7 2 2 6 2 3" xfId="54142"/>
    <cellStyle name="Normal 6 7 2 2 6 3" xfId="24006"/>
    <cellStyle name="Normal 6 7 2 2 6 3 2" xfId="54144"/>
    <cellStyle name="Normal 6 7 2 2 6 4" xfId="54141"/>
    <cellStyle name="Normal 6 7 2 2 7" xfId="24007"/>
    <cellStyle name="Normal 6 7 2 2 7 2" xfId="24008"/>
    <cellStyle name="Normal 6 7 2 2 7 2 2" xfId="24009"/>
    <cellStyle name="Normal 6 7 2 2 7 2 2 2" xfId="54147"/>
    <cellStyle name="Normal 6 7 2 2 7 2 3" xfId="54146"/>
    <cellStyle name="Normal 6 7 2 2 7 3" xfId="24010"/>
    <cellStyle name="Normal 6 7 2 2 7 3 2" xfId="54148"/>
    <cellStyle name="Normal 6 7 2 2 7 4" xfId="54145"/>
    <cellStyle name="Normal 6 7 2 2 8" xfId="24011"/>
    <cellStyle name="Normal 6 7 2 2 8 2" xfId="24012"/>
    <cellStyle name="Normal 6 7 2 2 8 2 2" xfId="24013"/>
    <cellStyle name="Normal 6 7 2 2 8 2 2 2" xfId="54151"/>
    <cellStyle name="Normal 6 7 2 2 8 2 3" xfId="54150"/>
    <cellStyle name="Normal 6 7 2 2 8 3" xfId="24014"/>
    <cellStyle name="Normal 6 7 2 2 8 3 2" xfId="54152"/>
    <cellStyle name="Normal 6 7 2 2 8 4" xfId="54149"/>
    <cellStyle name="Normal 6 7 2 2 9" xfId="24015"/>
    <cellStyle name="Normal 6 7 2 2 9 2" xfId="24016"/>
    <cellStyle name="Normal 6 7 2 2 9 2 2" xfId="24017"/>
    <cellStyle name="Normal 6 7 2 2 9 2 2 2" xfId="54155"/>
    <cellStyle name="Normal 6 7 2 2 9 2 3" xfId="54154"/>
    <cellStyle name="Normal 6 7 2 2 9 3" xfId="24018"/>
    <cellStyle name="Normal 6 7 2 2 9 3 2" xfId="54156"/>
    <cellStyle name="Normal 6 7 2 2 9 4" xfId="54153"/>
    <cellStyle name="Normal 6 7 2 3" xfId="24019"/>
    <cellStyle name="Normal 6 7 2 3 2" xfId="24020"/>
    <cellStyle name="Normal 6 7 2 3 2 2" xfId="24021"/>
    <cellStyle name="Normal 6 7 2 3 2 2 2" xfId="24022"/>
    <cellStyle name="Normal 6 7 2 3 2 2 2 2" xfId="54160"/>
    <cellStyle name="Normal 6 7 2 3 2 2 3" xfId="54159"/>
    <cellStyle name="Normal 6 7 2 3 2 3" xfId="24023"/>
    <cellStyle name="Normal 6 7 2 3 2 3 2" xfId="54161"/>
    <cellStyle name="Normal 6 7 2 3 2 4" xfId="54158"/>
    <cellStyle name="Normal 6 7 2 3 3" xfId="24024"/>
    <cellStyle name="Normal 6 7 2 3 3 2" xfId="24025"/>
    <cellStyle name="Normal 6 7 2 3 3 2 2" xfId="24026"/>
    <cellStyle name="Normal 6 7 2 3 3 2 2 2" xfId="54164"/>
    <cellStyle name="Normal 6 7 2 3 3 2 3" xfId="54163"/>
    <cellStyle name="Normal 6 7 2 3 3 3" xfId="24027"/>
    <cellStyle name="Normal 6 7 2 3 3 3 2" xfId="54165"/>
    <cellStyle name="Normal 6 7 2 3 3 4" xfId="54162"/>
    <cellStyle name="Normal 6 7 2 3 4" xfId="24028"/>
    <cellStyle name="Normal 6 7 2 3 4 2" xfId="24029"/>
    <cellStyle name="Normal 6 7 2 3 4 2 2" xfId="24030"/>
    <cellStyle name="Normal 6 7 2 3 4 2 2 2" xfId="54168"/>
    <cellStyle name="Normal 6 7 2 3 4 2 3" xfId="54167"/>
    <cellStyle name="Normal 6 7 2 3 4 3" xfId="24031"/>
    <cellStyle name="Normal 6 7 2 3 4 3 2" xfId="54169"/>
    <cellStyle name="Normal 6 7 2 3 4 4" xfId="54166"/>
    <cellStyle name="Normal 6 7 2 3 5" xfId="24032"/>
    <cellStyle name="Normal 6 7 2 3 5 2" xfId="24033"/>
    <cellStyle name="Normal 6 7 2 3 5 2 2" xfId="54171"/>
    <cellStyle name="Normal 6 7 2 3 5 3" xfId="54170"/>
    <cellStyle name="Normal 6 7 2 3 6" xfId="24034"/>
    <cellStyle name="Normal 6 7 2 3 6 2" xfId="54172"/>
    <cellStyle name="Normal 6 7 2 3 7" xfId="54157"/>
    <cellStyle name="Normal 6 7 2 4" xfId="24035"/>
    <cellStyle name="Normal 6 7 2 4 2" xfId="24036"/>
    <cellStyle name="Normal 6 7 2 4 2 2" xfId="24037"/>
    <cellStyle name="Normal 6 7 2 4 2 2 2" xfId="24038"/>
    <cellStyle name="Normal 6 7 2 4 2 2 2 2" xfId="54176"/>
    <cellStyle name="Normal 6 7 2 4 2 2 3" xfId="54175"/>
    <cellStyle name="Normal 6 7 2 4 2 3" xfId="24039"/>
    <cellStyle name="Normal 6 7 2 4 2 3 2" xfId="54177"/>
    <cellStyle name="Normal 6 7 2 4 2 4" xfId="54174"/>
    <cellStyle name="Normal 6 7 2 4 3" xfId="24040"/>
    <cellStyle name="Normal 6 7 2 4 3 2" xfId="24041"/>
    <cellStyle name="Normal 6 7 2 4 3 2 2" xfId="24042"/>
    <cellStyle name="Normal 6 7 2 4 3 2 2 2" xfId="54180"/>
    <cellStyle name="Normal 6 7 2 4 3 2 3" xfId="54179"/>
    <cellStyle name="Normal 6 7 2 4 3 3" xfId="24043"/>
    <cellStyle name="Normal 6 7 2 4 3 3 2" xfId="54181"/>
    <cellStyle name="Normal 6 7 2 4 3 4" xfId="54178"/>
    <cellStyle name="Normal 6 7 2 4 4" xfId="24044"/>
    <cellStyle name="Normal 6 7 2 4 4 2" xfId="24045"/>
    <cellStyle name="Normal 6 7 2 4 4 2 2" xfId="24046"/>
    <cellStyle name="Normal 6 7 2 4 4 2 2 2" xfId="54184"/>
    <cellStyle name="Normal 6 7 2 4 4 2 3" xfId="54183"/>
    <cellStyle name="Normal 6 7 2 4 4 3" xfId="24047"/>
    <cellStyle name="Normal 6 7 2 4 4 3 2" xfId="54185"/>
    <cellStyle name="Normal 6 7 2 4 4 4" xfId="54182"/>
    <cellStyle name="Normal 6 7 2 4 5" xfId="24048"/>
    <cellStyle name="Normal 6 7 2 4 5 2" xfId="24049"/>
    <cellStyle name="Normal 6 7 2 4 5 2 2" xfId="54187"/>
    <cellStyle name="Normal 6 7 2 4 5 3" xfId="54186"/>
    <cellStyle name="Normal 6 7 2 4 6" xfId="24050"/>
    <cellStyle name="Normal 6 7 2 4 6 2" xfId="54188"/>
    <cellStyle name="Normal 6 7 2 4 7" xfId="54173"/>
    <cellStyle name="Normal 6 7 2 5" xfId="24051"/>
    <cellStyle name="Normal 6 7 2 5 2" xfId="24052"/>
    <cellStyle name="Normal 6 7 2 5 2 2" xfId="24053"/>
    <cellStyle name="Normal 6 7 2 5 2 2 2" xfId="24054"/>
    <cellStyle name="Normal 6 7 2 5 2 2 2 2" xfId="54192"/>
    <cellStyle name="Normal 6 7 2 5 2 2 3" xfId="54191"/>
    <cellStyle name="Normal 6 7 2 5 2 3" xfId="24055"/>
    <cellStyle name="Normal 6 7 2 5 2 3 2" xfId="54193"/>
    <cellStyle name="Normal 6 7 2 5 2 4" xfId="54190"/>
    <cellStyle name="Normal 6 7 2 5 3" xfId="24056"/>
    <cellStyle name="Normal 6 7 2 5 3 2" xfId="24057"/>
    <cellStyle name="Normal 6 7 2 5 3 2 2" xfId="24058"/>
    <cellStyle name="Normal 6 7 2 5 3 2 2 2" xfId="54196"/>
    <cellStyle name="Normal 6 7 2 5 3 2 3" xfId="54195"/>
    <cellStyle name="Normal 6 7 2 5 3 3" xfId="24059"/>
    <cellStyle name="Normal 6 7 2 5 3 3 2" xfId="54197"/>
    <cellStyle name="Normal 6 7 2 5 3 4" xfId="54194"/>
    <cellStyle name="Normal 6 7 2 5 4" xfId="24060"/>
    <cellStyle name="Normal 6 7 2 5 4 2" xfId="24061"/>
    <cellStyle name="Normal 6 7 2 5 4 2 2" xfId="54199"/>
    <cellStyle name="Normal 6 7 2 5 4 3" xfId="54198"/>
    <cellStyle name="Normal 6 7 2 5 5" xfId="24062"/>
    <cellStyle name="Normal 6 7 2 5 5 2" xfId="54200"/>
    <cellStyle name="Normal 6 7 2 5 6" xfId="54189"/>
    <cellStyle name="Normal 6 7 2 6" xfId="24063"/>
    <cellStyle name="Normal 6 7 2 6 2" xfId="24064"/>
    <cellStyle name="Normal 6 7 2 6 2 2" xfId="24065"/>
    <cellStyle name="Normal 6 7 2 6 2 2 2" xfId="54203"/>
    <cellStyle name="Normal 6 7 2 6 2 3" xfId="54202"/>
    <cellStyle name="Normal 6 7 2 6 3" xfId="24066"/>
    <cellStyle name="Normal 6 7 2 6 3 2" xfId="54204"/>
    <cellStyle name="Normal 6 7 2 6 4" xfId="54201"/>
    <cellStyle name="Normal 6 7 2 7" xfId="24067"/>
    <cellStyle name="Normal 6 7 2 7 2" xfId="24068"/>
    <cellStyle name="Normal 6 7 2 7 2 2" xfId="24069"/>
    <cellStyle name="Normal 6 7 2 7 2 2 2" xfId="54207"/>
    <cellStyle name="Normal 6 7 2 7 2 3" xfId="54206"/>
    <cellStyle name="Normal 6 7 2 7 3" xfId="24070"/>
    <cellStyle name="Normal 6 7 2 7 3 2" xfId="54208"/>
    <cellStyle name="Normal 6 7 2 7 4" xfId="54205"/>
    <cellStyle name="Normal 6 7 2 8" xfId="24071"/>
    <cellStyle name="Normal 6 7 2 8 2" xfId="24072"/>
    <cellStyle name="Normal 6 7 2 8 2 2" xfId="24073"/>
    <cellStyle name="Normal 6 7 2 8 2 2 2" xfId="54211"/>
    <cellStyle name="Normal 6 7 2 8 2 3" xfId="54210"/>
    <cellStyle name="Normal 6 7 2 8 3" xfId="24074"/>
    <cellStyle name="Normal 6 7 2 8 3 2" xfId="54212"/>
    <cellStyle name="Normal 6 7 2 8 4" xfId="54209"/>
    <cellStyle name="Normal 6 7 2 9" xfId="24075"/>
    <cellStyle name="Normal 6 7 2 9 2" xfId="24076"/>
    <cellStyle name="Normal 6 7 2 9 2 2" xfId="24077"/>
    <cellStyle name="Normal 6 7 2 9 2 2 2" xfId="54215"/>
    <cellStyle name="Normal 6 7 2 9 2 3" xfId="54214"/>
    <cellStyle name="Normal 6 7 2 9 3" xfId="24078"/>
    <cellStyle name="Normal 6 7 2 9 3 2" xfId="54216"/>
    <cellStyle name="Normal 6 7 2 9 4" xfId="54213"/>
    <cellStyle name="Normal 6 7 3" xfId="24079"/>
    <cellStyle name="Normal 6 7 3 10" xfId="24080"/>
    <cellStyle name="Normal 6 7 3 10 2" xfId="24081"/>
    <cellStyle name="Normal 6 7 3 10 2 2" xfId="54219"/>
    <cellStyle name="Normal 6 7 3 10 3" xfId="54218"/>
    <cellStyle name="Normal 6 7 3 11" xfId="24082"/>
    <cellStyle name="Normal 6 7 3 11 2" xfId="54220"/>
    <cellStyle name="Normal 6 7 3 12" xfId="54217"/>
    <cellStyle name="Normal 6 7 3 2" xfId="24083"/>
    <cellStyle name="Normal 6 7 3 2 2" xfId="24084"/>
    <cellStyle name="Normal 6 7 3 2 2 2" xfId="24085"/>
    <cellStyle name="Normal 6 7 3 2 2 2 2" xfId="24086"/>
    <cellStyle name="Normal 6 7 3 2 2 2 2 2" xfId="54224"/>
    <cellStyle name="Normal 6 7 3 2 2 2 3" xfId="54223"/>
    <cellStyle name="Normal 6 7 3 2 2 3" xfId="24087"/>
    <cellStyle name="Normal 6 7 3 2 2 3 2" xfId="54225"/>
    <cellStyle name="Normal 6 7 3 2 2 4" xfId="54222"/>
    <cellStyle name="Normal 6 7 3 2 3" xfId="24088"/>
    <cellStyle name="Normal 6 7 3 2 3 2" xfId="24089"/>
    <cellStyle name="Normal 6 7 3 2 3 2 2" xfId="24090"/>
    <cellStyle name="Normal 6 7 3 2 3 2 2 2" xfId="54228"/>
    <cellStyle name="Normal 6 7 3 2 3 2 3" xfId="54227"/>
    <cellStyle name="Normal 6 7 3 2 3 3" xfId="24091"/>
    <cellStyle name="Normal 6 7 3 2 3 3 2" xfId="54229"/>
    <cellStyle name="Normal 6 7 3 2 3 4" xfId="54226"/>
    <cellStyle name="Normal 6 7 3 2 4" xfId="24092"/>
    <cellStyle name="Normal 6 7 3 2 4 2" xfId="24093"/>
    <cellStyle name="Normal 6 7 3 2 4 2 2" xfId="24094"/>
    <cellStyle name="Normal 6 7 3 2 4 2 2 2" xfId="54232"/>
    <cellStyle name="Normal 6 7 3 2 4 2 3" xfId="54231"/>
    <cellStyle name="Normal 6 7 3 2 4 3" xfId="24095"/>
    <cellStyle name="Normal 6 7 3 2 4 3 2" xfId="54233"/>
    <cellStyle name="Normal 6 7 3 2 4 4" xfId="54230"/>
    <cellStyle name="Normal 6 7 3 2 5" xfId="24096"/>
    <cellStyle name="Normal 6 7 3 2 5 2" xfId="24097"/>
    <cellStyle name="Normal 6 7 3 2 5 2 2" xfId="54235"/>
    <cellStyle name="Normal 6 7 3 2 5 3" xfId="54234"/>
    <cellStyle name="Normal 6 7 3 2 6" xfId="24098"/>
    <cellStyle name="Normal 6 7 3 2 6 2" xfId="54236"/>
    <cellStyle name="Normal 6 7 3 2 7" xfId="54221"/>
    <cellStyle name="Normal 6 7 3 3" xfId="24099"/>
    <cellStyle name="Normal 6 7 3 3 2" xfId="24100"/>
    <cellStyle name="Normal 6 7 3 3 2 2" xfId="24101"/>
    <cellStyle name="Normal 6 7 3 3 2 2 2" xfId="24102"/>
    <cellStyle name="Normal 6 7 3 3 2 2 2 2" xfId="54240"/>
    <cellStyle name="Normal 6 7 3 3 2 2 3" xfId="54239"/>
    <cellStyle name="Normal 6 7 3 3 2 3" xfId="24103"/>
    <cellStyle name="Normal 6 7 3 3 2 3 2" xfId="54241"/>
    <cellStyle name="Normal 6 7 3 3 2 4" xfId="54238"/>
    <cellStyle name="Normal 6 7 3 3 3" xfId="24104"/>
    <cellStyle name="Normal 6 7 3 3 3 2" xfId="24105"/>
    <cellStyle name="Normal 6 7 3 3 3 2 2" xfId="24106"/>
    <cellStyle name="Normal 6 7 3 3 3 2 2 2" xfId="54244"/>
    <cellStyle name="Normal 6 7 3 3 3 2 3" xfId="54243"/>
    <cellStyle name="Normal 6 7 3 3 3 3" xfId="24107"/>
    <cellStyle name="Normal 6 7 3 3 3 3 2" xfId="54245"/>
    <cellStyle name="Normal 6 7 3 3 3 4" xfId="54242"/>
    <cellStyle name="Normal 6 7 3 3 4" xfId="24108"/>
    <cellStyle name="Normal 6 7 3 3 4 2" xfId="24109"/>
    <cellStyle name="Normal 6 7 3 3 4 2 2" xfId="24110"/>
    <cellStyle name="Normal 6 7 3 3 4 2 2 2" xfId="54248"/>
    <cellStyle name="Normal 6 7 3 3 4 2 3" xfId="54247"/>
    <cellStyle name="Normal 6 7 3 3 4 3" xfId="24111"/>
    <cellStyle name="Normal 6 7 3 3 4 3 2" xfId="54249"/>
    <cellStyle name="Normal 6 7 3 3 4 4" xfId="54246"/>
    <cellStyle name="Normal 6 7 3 3 5" xfId="24112"/>
    <cellStyle name="Normal 6 7 3 3 5 2" xfId="24113"/>
    <cellStyle name="Normal 6 7 3 3 5 2 2" xfId="54251"/>
    <cellStyle name="Normal 6 7 3 3 5 3" xfId="54250"/>
    <cellStyle name="Normal 6 7 3 3 6" xfId="24114"/>
    <cellStyle name="Normal 6 7 3 3 6 2" xfId="54252"/>
    <cellStyle name="Normal 6 7 3 3 7" xfId="54237"/>
    <cellStyle name="Normal 6 7 3 4" xfId="24115"/>
    <cellStyle name="Normal 6 7 3 4 2" xfId="24116"/>
    <cellStyle name="Normal 6 7 3 4 2 2" xfId="24117"/>
    <cellStyle name="Normal 6 7 3 4 2 2 2" xfId="24118"/>
    <cellStyle name="Normal 6 7 3 4 2 2 2 2" xfId="54256"/>
    <cellStyle name="Normal 6 7 3 4 2 2 3" xfId="54255"/>
    <cellStyle name="Normal 6 7 3 4 2 3" xfId="24119"/>
    <cellStyle name="Normal 6 7 3 4 2 3 2" xfId="54257"/>
    <cellStyle name="Normal 6 7 3 4 2 4" xfId="54254"/>
    <cellStyle name="Normal 6 7 3 4 3" xfId="24120"/>
    <cellStyle name="Normal 6 7 3 4 3 2" xfId="24121"/>
    <cellStyle name="Normal 6 7 3 4 3 2 2" xfId="24122"/>
    <cellStyle name="Normal 6 7 3 4 3 2 2 2" xfId="54260"/>
    <cellStyle name="Normal 6 7 3 4 3 2 3" xfId="54259"/>
    <cellStyle name="Normal 6 7 3 4 3 3" xfId="24123"/>
    <cellStyle name="Normal 6 7 3 4 3 3 2" xfId="54261"/>
    <cellStyle name="Normal 6 7 3 4 3 4" xfId="54258"/>
    <cellStyle name="Normal 6 7 3 4 4" xfId="24124"/>
    <cellStyle name="Normal 6 7 3 4 4 2" xfId="24125"/>
    <cellStyle name="Normal 6 7 3 4 4 2 2" xfId="54263"/>
    <cellStyle name="Normal 6 7 3 4 4 3" xfId="54262"/>
    <cellStyle name="Normal 6 7 3 4 5" xfId="24126"/>
    <cellStyle name="Normal 6 7 3 4 5 2" xfId="54264"/>
    <cellStyle name="Normal 6 7 3 4 6" xfId="54253"/>
    <cellStyle name="Normal 6 7 3 5" xfId="24127"/>
    <cellStyle name="Normal 6 7 3 5 2" xfId="24128"/>
    <cellStyle name="Normal 6 7 3 5 2 2" xfId="24129"/>
    <cellStyle name="Normal 6 7 3 5 2 2 2" xfId="54267"/>
    <cellStyle name="Normal 6 7 3 5 2 3" xfId="54266"/>
    <cellStyle name="Normal 6 7 3 5 3" xfId="24130"/>
    <cellStyle name="Normal 6 7 3 5 3 2" xfId="54268"/>
    <cellStyle name="Normal 6 7 3 5 4" xfId="54265"/>
    <cellStyle name="Normal 6 7 3 6" xfId="24131"/>
    <cellStyle name="Normal 6 7 3 6 2" xfId="24132"/>
    <cellStyle name="Normal 6 7 3 6 2 2" xfId="24133"/>
    <cellStyle name="Normal 6 7 3 6 2 2 2" xfId="54271"/>
    <cellStyle name="Normal 6 7 3 6 2 3" xfId="54270"/>
    <cellStyle name="Normal 6 7 3 6 3" xfId="24134"/>
    <cellStyle name="Normal 6 7 3 6 3 2" xfId="54272"/>
    <cellStyle name="Normal 6 7 3 6 4" xfId="54269"/>
    <cellStyle name="Normal 6 7 3 7" xfId="24135"/>
    <cellStyle name="Normal 6 7 3 7 2" xfId="24136"/>
    <cellStyle name="Normal 6 7 3 7 2 2" xfId="24137"/>
    <cellStyle name="Normal 6 7 3 7 2 2 2" xfId="54275"/>
    <cellStyle name="Normal 6 7 3 7 2 3" xfId="54274"/>
    <cellStyle name="Normal 6 7 3 7 3" xfId="24138"/>
    <cellStyle name="Normal 6 7 3 7 3 2" xfId="54276"/>
    <cellStyle name="Normal 6 7 3 7 4" xfId="54273"/>
    <cellStyle name="Normal 6 7 3 8" xfId="24139"/>
    <cellStyle name="Normal 6 7 3 8 2" xfId="24140"/>
    <cellStyle name="Normal 6 7 3 8 2 2" xfId="24141"/>
    <cellStyle name="Normal 6 7 3 8 2 2 2" xfId="54279"/>
    <cellStyle name="Normal 6 7 3 8 2 3" xfId="54278"/>
    <cellStyle name="Normal 6 7 3 8 3" xfId="24142"/>
    <cellStyle name="Normal 6 7 3 8 3 2" xfId="54280"/>
    <cellStyle name="Normal 6 7 3 8 4" xfId="54277"/>
    <cellStyle name="Normal 6 7 3 9" xfId="24143"/>
    <cellStyle name="Normal 6 7 3 9 2" xfId="24144"/>
    <cellStyle name="Normal 6 7 3 9 2 2" xfId="24145"/>
    <cellStyle name="Normal 6 7 3 9 2 2 2" xfId="54283"/>
    <cellStyle name="Normal 6 7 3 9 2 3" xfId="54282"/>
    <cellStyle name="Normal 6 7 3 9 3" xfId="24146"/>
    <cellStyle name="Normal 6 7 3 9 3 2" xfId="54284"/>
    <cellStyle name="Normal 6 7 3 9 4" xfId="54281"/>
    <cellStyle name="Normal 6 7 4" xfId="24147"/>
    <cellStyle name="Normal 6 7 4 2" xfId="24148"/>
    <cellStyle name="Normal 6 7 4 2 2" xfId="24149"/>
    <cellStyle name="Normal 6 7 4 2 2 2" xfId="24150"/>
    <cellStyle name="Normal 6 7 4 2 2 2 2" xfId="54288"/>
    <cellStyle name="Normal 6 7 4 2 2 3" xfId="54287"/>
    <cellStyle name="Normal 6 7 4 2 3" xfId="24151"/>
    <cellStyle name="Normal 6 7 4 2 3 2" xfId="54289"/>
    <cellStyle name="Normal 6 7 4 2 4" xfId="54286"/>
    <cellStyle name="Normal 6 7 4 3" xfId="24152"/>
    <cellStyle name="Normal 6 7 4 3 2" xfId="24153"/>
    <cellStyle name="Normal 6 7 4 3 2 2" xfId="24154"/>
    <cellStyle name="Normal 6 7 4 3 2 2 2" xfId="54292"/>
    <cellStyle name="Normal 6 7 4 3 2 3" xfId="54291"/>
    <cellStyle name="Normal 6 7 4 3 3" xfId="24155"/>
    <cellStyle name="Normal 6 7 4 3 3 2" xfId="54293"/>
    <cellStyle name="Normal 6 7 4 3 4" xfId="54290"/>
    <cellStyle name="Normal 6 7 4 4" xfId="24156"/>
    <cellStyle name="Normal 6 7 4 4 2" xfId="24157"/>
    <cellStyle name="Normal 6 7 4 4 2 2" xfId="24158"/>
    <cellStyle name="Normal 6 7 4 4 2 2 2" xfId="54296"/>
    <cellStyle name="Normal 6 7 4 4 2 3" xfId="54295"/>
    <cellStyle name="Normal 6 7 4 4 3" xfId="24159"/>
    <cellStyle name="Normal 6 7 4 4 3 2" xfId="54297"/>
    <cellStyle name="Normal 6 7 4 4 4" xfId="54294"/>
    <cellStyle name="Normal 6 7 4 5" xfId="24160"/>
    <cellStyle name="Normal 6 7 4 5 2" xfId="24161"/>
    <cellStyle name="Normal 6 7 4 5 2 2" xfId="54299"/>
    <cellStyle name="Normal 6 7 4 5 3" xfId="54298"/>
    <cellStyle name="Normal 6 7 4 6" xfId="24162"/>
    <cellStyle name="Normal 6 7 4 6 2" xfId="54300"/>
    <cellStyle name="Normal 6 7 4 7" xfId="54285"/>
    <cellStyle name="Normal 6 7 5" xfId="24163"/>
    <cellStyle name="Normal 6 7 5 2" xfId="24164"/>
    <cellStyle name="Normal 6 7 5 2 2" xfId="24165"/>
    <cellStyle name="Normal 6 7 5 2 2 2" xfId="24166"/>
    <cellStyle name="Normal 6 7 5 2 2 2 2" xfId="54304"/>
    <cellStyle name="Normal 6 7 5 2 2 3" xfId="54303"/>
    <cellStyle name="Normal 6 7 5 2 3" xfId="24167"/>
    <cellStyle name="Normal 6 7 5 2 3 2" xfId="54305"/>
    <cellStyle name="Normal 6 7 5 2 4" xfId="54302"/>
    <cellStyle name="Normal 6 7 5 3" xfId="24168"/>
    <cellStyle name="Normal 6 7 5 3 2" xfId="24169"/>
    <cellStyle name="Normal 6 7 5 3 2 2" xfId="24170"/>
    <cellStyle name="Normal 6 7 5 3 2 2 2" xfId="54308"/>
    <cellStyle name="Normal 6 7 5 3 2 3" xfId="54307"/>
    <cellStyle name="Normal 6 7 5 3 3" xfId="24171"/>
    <cellStyle name="Normal 6 7 5 3 3 2" xfId="54309"/>
    <cellStyle name="Normal 6 7 5 3 4" xfId="54306"/>
    <cellStyle name="Normal 6 7 5 4" xfId="24172"/>
    <cellStyle name="Normal 6 7 5 4 2" xfId="24173"/>
    <cellStyle name="Normal 6 7 5 4 2 2" xfId="24174"/>
    <cellStyle name="Normal 6 7 5 4 2 2 2" xfId="54312"/>
    <cellStyle name="Normal 6 7 5 4 2 3" xfId="54311"/>
    <cellStyle name="Normal 6 7 5 4 3" xfId="24175"/>
    <cellStyle name="Normal 6 7 5 4 3 2" xfId="54313"/>
    <cellStyle name="Normal 6 7 5 4 4" xfId="54310"/>
    <cellStyle name="Normal 6 7 5 5" xfId="24176"/>
    <cellStyle name="Normal 6 7 5 5 2" xfId="24177"/>
    <cellStyle name="Normal 6 7 5 5 2 2" xfId="54315"/>
    <cellStyle name="Normal 6 7 5 5 3" xfId="54314"/>
    <cellStyle name="Normal 6 7 5 6" xfId="24178"/>
    <cellStyle name="Normal 6 7 5 6 2" xfId="54316"/>
    <cellStyle name="Normal 6 7 5 7" xfId="54301"/>
    <cellStyle name="Normal 6 7 6" xfId="24179"/>
    <cellStyle name="Normal 6 7 6 2" xfId="24180"/>
    <cellStyle name="Normal 6 7 6 2 2" xfId="24181"/>
    <cellStyle name="Normal 6 7 6 2 2 2" xfId="24182"/>
    <cellStyle name="Normal 6 7 6 2 2 2 2" xfId="54320"/>
    <cellStyle name="Normal 6 7 6 2 2 3" xfId="54319"/>
    <cellStyle name="Normal 6 7 6 2 3" xfId="24183"/>
    <cellStyle name="Normal 6 7 6 2 3 2" xfId="54321"/>
    <cellStyle name="Normal 6 7 6 2 4" xfId="54318"/>
    <cellStyle name="Normal 6 7 6 3" xfId="24184"/>
    <cellStyle name="Normal 6 7 6 3 2" xfId="24185"/>
    <cellStyle name="Normal 6 7 6 3 2 2" xfId="24186"/>
    <cellStyle name="Normal 6 7 6 3 2 2 2" xfId="54324"/>
    <cellStyle name="Normal 6 7 6 3 2 3" xfId="54323"/>
    <cellStyle name="Normal 6 7 6 3 3" xfId="24187"/>
    <cellStyle name="Normal 6 7 6 3 3 2" xfId="54325"/>
    <cellStyle name="Normal 6 7 6 3 4" xfId="54322"/>
    <cellStyle name="Normal 6 7 6 4" xfId="24188"/>
    <cellStyle name="Normal 6 7 6 4 2" xfId="24189"/>
    <cellStyle name="Normal 6 7 6 4 2 2" xfId="54327"/>
    <cellStyle name="Normal 6 7 6 4 3" xfId="54326"/>
    <cellStyle name="Normal 6 7 6 5" xfId="24190"/>
    <cellStyle name="Normal 6 7 6 5 2" xfId="54328"/>
    <cellStyle name="Normal 6 7 6 6" xfId="54317"/>
    <cellStyle name="Normal 6 7 7" xfId="24191"/>
    <cellStyle name="Normal 6 7 7 2" xfId="24192"/>
    <cellStyle name="Normal 6 7 7 2 2" xfId="24193"/>
    <cellStyle name="Normal 6 7 7 2 2 2" xfId="54331"/>
    <cellStyle name="Normal 6 7 7 2 3" xfId="54330"/>
    <cellStyle name="Normal 6 7 7 3" xfId="24194"/>
    <cellStyle name="Normal 6 7 7 3 2" xfId="54332"/>
    <cellStyle name="Normal 6 7 7 4" xfId="54329"/>
    <cellStyle name="Normal 6 7 8" xfId="24195"/>
    <cellStyle name="Normal 6 7 8 2" xfId="24196"/>
    <cellStyle name="Normal 6 7 8 2 2" xfId="24197"/>
    <cellStyle name="Normal 6 7 8 2 2 2" xfId="54335"/>
    <cellStyle name="Normal 6 7 8 2 3" xfId="54334"/>
    <cellStyle name="Normal 6 7 8 3" xfId="24198"/>
    <cellStyle name="Normal 6 7 8 3 2" xfId="54336"/>
    <cellStyle name="Normal 6 7 8 4" xfId="54333"/>
    <cellStyle name="Normal 6 7 9" xfId="24199"/>
    <cellStyle name="Normal 6 7 9 2" xfId="24200"/>
    <cellStyle name="Normal 6 7 9 2 2" xfId="24201"/>
    <cellStyle name="Normal 6 7 9 2 2 2" xfId="54339"/>
    <cellStyle name="Normal 6 7 9 2 3" xfId="54338"/>
    <cellStyle name="Normal 6 7 9 3" xfId="24202"/>
    <cellStyle name="Normal 6 7 9 3 2" xfId="54340"/>
    <cellStyle name="Normal 6 7 9 4" xfId="54337"/>
    <cellStyle name="Normal 6 8" xfId="24203"/>
    <cellStyle name="Normal 6 8 10" xfId="24204"/>
    <cellStyle name="Normal 6 8 10 2" xfId="24205"/>
    <cellStyle name="Normal 6 8 10 2 2" xfId="24206"/>
    <cellStyle name="Normal 6 8 10 2 2 2" xfId="54344"/>
    <cellStyle name="Normal 6 8 10 2 3" xfId="54343"/>
    <cellStyle name="Normal 6 8 10 3" xfId="24207"/>
    <cellStyle name="Normal 6 8 10 3 2" xfId="54345"/>
    <cellStyle name="Normal 6 8 10 4" xfId="54342"/>
    <cellStyle name="Normal 6 8 11" xfId="24208"/>
    <cellStyle name="Normal 6 8 11 2" xfId="24209"/>
    <cellStyle name="Normal 6 8 11 2 2" xfId="54347"/>
    <cellStyle name="Normal 6 8 11 3" xfId="54346"/>
    <cellStyle name="Normal 6 8 12" xfId="24210"/>
    <cellStyle name="Normal 6 8 12 2" xfId="54348"/>
    <cellStyle name="Normal 6 8 13" xfId="24211"/>
    <cellStyle name="Normal 6 8 13 2" xfId="54349"/>
    <cellStyle name="Normal 6 8 14" xfId="54341"/>
    <cellStyle name="Normal 6 8 2" xfId="24212"/>
    <cellStyle name="Normal 6 8 2 10" xfId="24213"/>
    <cellStyle name="Normal 6 8 2 10 2" xfId="24214"/>
    <cellStyle name="Normal 6 8 2 10 2 2" xfId="54352"/>
    <cellStyle name="Normal 6 8 2 10 3" xfId="54351"/>
    <cellStyle name="Normal 6 8 2 11" xfId="24215"/>
    <cellStyle name="Normal 6 8 2 11 2" xfId="54353"/>
    <cellStyle name="Normal 6 8 2 12" xfId="54350"/>
    <cellStyle name="Normal 6 8 2 2" xfId="24216"/>
    <cellStyle name="Normal 6 8 2 2 2" xfId="24217"/>
    <cellStyle name="Normal 6 8 2 2 2 2" xfId="24218"/>
    <cellStyle name="Normal 6 8 2 2 2 2 2" xfId="24219"/>
    <cellStyle name="Normal 6 8 2 2 2 2 2 2" xfId="54357"/>
    <cellStyle name="Normal 6 8 2 2 2 2 3" xfId="54356"/>
    <cellStyle name="Normal 6 8 2 2 2 3" xfId="24220"/>
    <cellStyle name="Normal 6 8 2 2 2 3 2" xfId="54358"/>
    <cellStyle name="Normal 6 8 2 2 2 4" xfId="54355"/>
    <cellStyle name="Normal 6 8 2 2 3" xfId="24221"/>
    <cellStyle name="Normal 6 8 2 2 3 2" xfId="24222"/>
    <cellStyle name="Normal 6 8 2 2 3 2 2" xfId="24223"/>
    <cellStyle name="Normal 6 8 2 2 3 2 2 2" xfId="54361"/>
    <cellStyle name="Normal 6 8 2 2 3 2 3" xfId="54360"/>
    <cellStyle name="Normal 6 8 2 2 3 3" xfId="24224"/>
    <cellStyle name="Normal 6 8 2 2 3 3 2" xfId="54362"/>
    <cellStyle name="Normal 6 8 2 2 3 4" xfId="54359"/>
    <cellStyle name="Normal 6 8 2 2 4" xfId="24225"/>
    <cellStyle name="Normal 6 8 2 2 4 2" xfId="24226"/>
    <cellStyle name="Normal 6 8 2 2 4 2 2" xfId="24227"/>
    <cellStyle name="Normal 6 8 2 2 4 2 2 2" xfId="54365"/>
    <cellStyle name="Normal 6 8 2 2 4 2 3" xfId="54364"/>
    <cellStyle name="Normal 6 8 2 2 4 3" xfId="24228"/>
    <cellStyle name="Normal 6 8 2 2 4 3 2" xfId="54366"/>
    <cellStyle name="Normal 6 8 2 2 4 4" xfId="54363"/>
    <cellStyle name="Normal 6 8 2 2 5" xfId="24229"/>
    <cellStyle name="Normal 6 8 2 2 5 2" xfId="24230"/>
    <cellStyle name="Normal 6 8 2 2 5 2 2" xfId="54368"/>
    <cellStyle name="Normal 6 8 2 2 5 3" xfId="54367"/>
    <cellStyle name="Normal 6 8 2 2 6" xfId="24231"/>
    <cellStyle name="Normal 6 8 2 2 6 2" xfId="54369"/>
    <cellStyle name="Normal 6 8 2 2 7" xfId="54354"/>
    <cellStyle name="Normal 6 8 2 3" xfId="24232"/>
    <cellStyle name="Normal 6 8 2 3 2" xfId="24233"/>
    <cellStyle name="Normal 6 8 2 3 2 2" xfId="24234"/>
    <cellStyle name="Normal 6 8 2 3 2 2 2" xfId="24235"/>
    <cellStyle name="Normal 6 8 2 3 2 2 2 2" xfId="54373"/>
    <cellStyle name="Normal 6 8 2 3 2 2 3" xfId="54372"/>
    <cellStyle name="Normal 6 8 2 3 2 3" xfId="24236"/>
    <cellStyle name="Normal 6 8 2 3 2 3 2" xfId="54374"/>
    <cellStyle name="Normal 6 8 2 3 2 4" xfId="54371"/>
    <cellStyle name="Normal 6 8 2 3 3" xfId="24237"/>
    <cellStyle name="Normal 6 8 2 3 3 2" xfId="24238"/>
    <cellStyle name="Normal 6 8 2 3 3 2 2" xfId="24239"/>
    <cellStyle name="Normal 6 8 2 3 3 2 2 2" xfId="54377"/>
    <cellStyle name="Normal 6 8 2 3 3 2 3" xfId="54376"/>
    <cellStyle name="Normal 6 8 2 3 3 3" xfId="24240"/>
    <cellStyle name="Normal 6 8 2 3 3 3 2" xfId="54378"/>
    <cellStyle name="Normal 6 8 2 3 3 4" xfId="54375"/>
    <cellStyle name="Normal 6 8 2 3 4" xfId="24241"/>
    <cellStyle name="Normal 6 8 2 3 4 2" xfId="24242"/>
    <cellStyle name="Normal 6 8 2 3 4 2 2" xfId="24243"/>
    <cellStyle name="Normal 6 8 2 3 4 2 2 2" xfId="54381"/>
    <cellStyle name="Normal 6 8 2 3 4 2 3" xfId="54380"/>
    <cellStyle name="Normal 6 8 2 3 4 3" xfId="24244"/>
    <cellStyle name="Normal 6 8 2 3 4 3 2" xfId="54382"/>
    <cellStyle name="Normal 6 8 2 3 4 4" xfId="54379"/>
    <cellStyle name="Normal 6 8 2 3 5" xfId="24245"/>
    <cellStyle name="Normal 6 8 2 3 5 2" xfId="24246"/>
    <cellStyle name="Normal 6 8 2 3 5 2 2" xfId="54384"/>
    <cellStyle name="Normal 6 8 2 3 5 3" xfId="54383"/>
    <cellStyle name="Normal 6 8 2 3 6" xfId="24247"/>
    <cellStyle name="Normal 6 8 2 3 6 2" xfId="54385"/>
    <cellStyle name="Normal 6 8 2 3 7" xfId="54370"/>
    <cellStyle name="Normal 6 8 2 4" xfId="24248"/>
    <cellStyle name="Normal 6 8 2 4 2" xfId="24249"/>
    <cellStyle name="Normal 6 8 2 4 2 2" xfId="24250"/>
    <cellStyle name="Normal 6 8 2 4 2 2 2" xfId="24251"/>
    <cellStyle name="Normal 6 8 2 4 2 2 2 2" xfId="54389"/>
    <cellStyle name="Normal 6 8 2 4 2 2 3" xfId="54388"/>
    <cellStyle name="Normal 6 8 2 4 2 3" xfId="24252"/>
    <cellStyle name="Normal 6 8 2 4 2 3 2" xfId="54390"/>
    <cellStyle name="Normal 6 8 2 4 2 4" xfId="54387"/>
    <cellStyle name="Normal 6 8 2 4 3" xfId="24253"/>
    <cellStyle name="Normal 6 8 2 4 3 2" xfId="24254"/>
    <cellStyle name="Normal 6 8 2 4 3 2 2" xfId="24255"/>
    <cellStyle name="Normal 6 8 2 4 3 2 2 2" xfId="54393"/>
    <cellStyle name="Normal 6 8 2 4 3 2 3" xfId="54392"/>
    <cellStyle name="Normal 6 8 2 4 3 3" xfId="24256"/>
    <cellStyle name="Normal 6 8 2 4 3 3 2" xfId="54394"/>
    <cellStyle name="Normal 6 8 2 4 3 4" xfId="54391"/>
    <cellStyle name="Normal 6 8 2 4 4" xfId="24257"/>
    <cellStyle name="Normal 6 8 2 4 4 2" xfId="24258"/>
    <cellStyle name="Normal 6 8 2 4 4 2 2" xfId="54396"/>
    <cellStyle name="Normal 6 8 2 4 4 3" xfId="54395"/>
    <cellStyle name="Normal 6 8 2 4 5" xfId="24259"/>
    <cellStyle name="Normal 6 8 2 4 5 2" xfId="54397"/>
    <cellStyle name="Normal 6 8 2 4 6" xfId="54386"/>
    <cellStyle name="Normal 6 8 2 5" xfId="24260"/>
    <cellStyle name="Normal 6 8 2 5 2" xfId="24261"/>
    <cellStyle name="Normal 6 8 2 5 2 2" xfId="24262"/>
    <cellStyle name="Normal 6 8 2 5 2 2 2" xfId="54400"/>
    <cellStyle name="Normal 6 8 2 5 2 3" xfId="54399"/>
    <cellStyle name="Normal 6 8 2 5 3" xfId="24263"/>
    <cellStyle name="Normal 6 8 2 5 3 2" xfId="54401"/>
    <cellStyle name="Normal 6 8 2 5 4" xfId="54398"/>
    <cellStyle name="Normal 6 8 2 6" xfId="24264"/>
    <cellStyle name="Normal 6 8 2 6 2" xfId="24265"/>
    <cellStyle name="Normal 6 8 2 6 2 2" xfId="24266"/>
    <cellStyle name="Normal 6 8 2 6 2 2 2" xfId="54404"/>
    <cellStyle name="Normal 6 8 2 6 2 3" xfId="54403"/>
    <cellStyle name="Normal 6 8 2 6 3" xfId="24267"/>
    <cellStyle name="Normal 6 8 2 6 3 2" xfId="54405"/>
    <cellStyle name="Normal 6 8 2 6 4" xfId="54402"/>
    <cellStyle name="Normal 6 8 2 7" xfId="24268"/>
    <cellStyle name="Normal 6 8 2 7 2" xfId="24269"/>
    <cellStyle name="Normal 6 8 2 7 2 2" xfId="24270"/>
    <cellStyle name="Normal 6 8 2 7 2 2 2" xfId="54408"/>
    <cellStyle name="Normal 6 8 2 7 2 3" xfId="54407"/>
    <cellStyle name="Normal 6 8 2 7 3" xfId="24271"/>
    <cellStyle name="Normal 6 8 2 7 3 2" xfId="54409"/>
    <cellStyle name="Normal 6 8 2 7 4" xfId="54406"/>
    <cellStyle name="Normal 6 8 2 8" xfId="24272"/>
    <cellStyle name="Normal 6 8 2 8 2" xfId="24273"/>
    <cellStyle name="Normal 6 8 2 8 2 2" xfId="24274"/>
    <cellStyle name="Normal 6 8 2 8 2 2 2" xfId="54412"/>
    <cellStyle name="Normal 6 8 2 8 2 3" xfId="54411"/>
    <cellStyle name="Normal 6 8 2 8 3" xfId="24275"/>
    <cellStyle name="Normal 6 8 2 8 3 2" xfId="54413"/>
    <cellStyle name="Normal 6 8 2 8 4" xfId="54410"/>
    <cellStyle name="Normal 6 8 2 9" xfId="24276"/>
    <cellStyle name="Normal 6 8 2 9 2" xfId="24277"/>
    <cellStyle name="Normal 6 8 2 9 2 2" xfId="24278"/>
    <cellStyle name="Normal 6 8 2 9 2 2 2" xfId="54416"/>
    <cellStyle name="Normal 6 8 2 9 2 3" xfId="54415"/>
    <cellStyle name="Normal 6 8 2 9 3" xfId="24279"/>
    <cellStyle name="Normal 6 8 2 9 3 2" xfId="54417"/>
    <cellStyle name="Normal 6 8 2 9 4" xfId="54414"/>
    <cellStyle name="Normal 6 8 3" xfId="24280"/>
    <cellStyle name="Normal 6 8 3 2" xfId="24281"/>
    <cellStyle name="Normal 6 8 3 2 2" xfId="24282"/>
    <cellStyle name="Normal 6 8 3 2 2 2" xfId="24283"/>
    <cellStyle name="Normal 6 8 3 2 2 2 2" xfId="54421"/>
    <cellStyle name="Normal 6 8 3 2 2 3" xfId="54420"/>
    <cellStyle name="Normal 6 8 3 2 3" xfId="24284"/>
    <cellStyle name="Normal 6 8 3 2 3 2" xfId="54422"/>
    <cellStyle name="Normal 6 8 3 2 4" xfId="54419"/>
    <cellStyle name="Normal 6 8 3 3" xfId="24285"/>
    <cellStyle name="Normal 6 8 3 3 2" xfId="24286"/>
    <cellStyle name="Normal 6 8 3 3 2 2" xfId="24287"/>
    <cellStyle name="Normal 6 8 3 3 2 2 2" xfId="54425"/>
    <cellStyle name="Normal 6 8 3 3 2 3" xfId="54424"/>
    <cellStyle name="Normal 6 8 3 3 3" xfId="24288"/>
    <cellStyle name="Normal 6 8 3 3 3 2" xfId="54426"/>
    <cellStyle name="Normal 6 8 3 3 4" xfId="54423"/>
    <cellStyle name="Normal 6 8 3 4" xfId="24289"/>
    <cellStyle name="Normal 6 8 3 4 2" xfId="24290"/>
    <cellStyle name="Normal 6 8 3 4 2 2" xfId="24291"/>
    <cellStyle name="Normal 6 8 3 4 2 2 2" xfId="54429"/>
    <cellStyle name="Normal 6 8 3 4 2 3" xfId="54428"/>
    <cellStyle name="Normal 6 8 3 4 3" xfId="24292"/>
    <cellStyle name="Normal 6 8 3 4 3 2" xfId="54430"/>
    <cellStyle name="Normal 6 8 3 4 4" xfId="54427"/>
    <cellStyle name="Normal 6 8 3 5" xfId="24293"/>
    <cellStyle name="Normal 6 8 3 5 2" xfId="24294"/>
    <cellStyle name="Normal 6 8 3 5 2 2" xfId="54432"/>
    <cellStyle name="Normal 6 8 3 5 3" xfId="54431"/>
    <cellStyle name="Normal 6 8 3 6" xfId="24295"/>
    <cellStyle name="Normal 6 8 3 6 2" xfId="54433"/>
    <cellStyle name="Normal 6 8 3 7" xfId="54418"/>
    <cellStyle name="Normal 6 8 4" xfId="24296"/>
    <cellStyle name="Normal 6 8 4 2" xfId="24297"/>
    <cellStyle name="Normal 6 8 4 2 2" xfId="24298"/>
    <cellStyle name="Normal 6 8 4 2 2 2" xfId="24299"/>
    <cellStyle name="Normal 6 8 4 2 2 2 2" xfId="54437"/>
    <cellStyle name="Normal 6 8 4 2 2 3" xfId="54436"/>
    <cellStyle name="Normal 6 8 4 2 3" xfId="24300"/>
    <cellStyle name="Normal 6 8 4 2 3 2" xfId="54438"/>
    <cellStyle name="Normal 6 8 4 2 4" xfId="54435"/>
    <cellStyle name="Normal 6 8 4 3" xfId="24301"/>
    <cellStyle name="Normal 6 8 4 3 2" xfId="24302"/>
    <cellStyle name="Normal 6 8 4 3 2 2" xfId="24303"/>
    <cellStyle name="Normal 6 8 4 3 2 2 2" xfId="54441"/>
    <cellStyle name="Normal 6 8 4 3 2 3" xfId="54440"/>
    <cellStyle name="Normal 6 8 4 3 3" xfId="24304"/>
    <cellStyle name="Normal 6 8 4 3 3 2" xfId="54442"/>
    <cellStyle name="Normal 6 8 4 3 4" xfId="54439"/>
    <cellStyle name="Normal 6 8 4 4" xfId="24305"/>
    <cellStyle name="Normal 6 8 4 4 2" xfId="24306"/>
    <cellStyle name="Normal 6 8 4 4 2 2" xfId="24307"/>
    <cellStyle name="Normal 6 8 4 4 2 2 2" xfId="54445"/>
    <cellStyle name="Normal 6 8 4 4 2 3" xfId="54444"/>
    <cellStyle name="Normal 6 8 4 4 3" xfId="24308"/>
    <cellStyle name="Normal 6 8 4 4 3 2" xfId="54446"/>
    <cellStyle name="Normal 6 8 4 4 4" xfId="54443"/>
    <cellStyle name="Normal 6 8 4 5" xfId="24309"/>
    <cellStyle name="Normal 6 8 4 5 2" xfId="24310"/>
    <cellStyle name="Normal 6 8 4 5 2 2" xfId="54448"/>
    <cellStyle name="Normal 6 8 4 5 3" xfId="54447"/>
    <cellStyle name="Normal 6 8 4 6" xfId="24311"/>
    <cellStyle name="Normal 6 8 4 6 2" xfId="54449"/>
    <cellStyle name="Normal 6 8 4 7" xfId="54434"/>
    <cellStyle name="Normal 6 8 5" xfId="24312"/>
    <cellStyle name="Normal 6 8 5 2" xfId="24313"/>
    <cellStyle name="Normal 6 8 5 2 2" xfId="24314"/>
    <cellStyle name="Normal 6 8 5 2 2 2" xfId="24315"/>
    <cellStyle name="Normal 6 8 5 2 2 2 2" xfId="54453"/>
    <cellStyle name="Normal 6 8 5 2 2 3" xfId="54452"/>
    <cellStyle name="Normal 6 8 5 2 3" xfId="24316"/>
    <cellStyle name="Normal 6 8 5 2 3 2" xfId="54454"/>
    <cellStyle name="Normal 6 8 5 2 4" xfId="54451"/>
    <cellStyle name="Normal 6 8 5 3" xfId="24317"/>
    <cellStyle name="Normal 6 8 5 3 2" xfId="24318"/>
    <cellStyle name="Normal 6 8 5 3 2 2" xfId="24319"/>
    <cellStyle name="Normal 6 8 5 3 2 2 2" xfId="54457"/>
    <cellStyle name="Normal 6 8 5 3 2 3" xfId="54456"/>
    <cellStyle name="Normal 6 8 5 3 3" xfId="24320"/>
    <cellStyle name="Normal 6 8 5 3 3 2" xfId="54458"/>
    <cellStyle name="Normal 6 8 5 3 4" xfId="54455"/>
    <cellStyle name="Normal 6 8 5 4" xfId="24321"/>
    <cellStyle name="Normal 6 8 5 4 2" xfId="24322"/>
    <cellStyle name="Normal 6 8 5 4 2 2" xfId="54460"/>
    <cellStyle name="Normal 6 8 5 4 3" xfId="54459"/>
    <cellStyle name="Normal 6 8 5 5" xfId="24323"/>
    <cellStyle name="Normal 6 8 5 5 2" xfId="54461"/>
    <cellStyle name="Normal 6 8 5 6" xfId="54450"/>
    <cellStyle name="Normal 6 8 6" xfId="24324"/>
    <cellStyle name="Normal 6 8 6 2" xfId="24325"/>
    <cellStyle name="Normal 6 8 6 2 2" xfId="24326"/>
    <cellStyle name="Normal 6 8 6 2 2 2" xfId="54464"/>
    <cellStyle name="Normal 6 8 6 2 3" xfId="54463"/>
    <cellStyle name="Normal 6 8 6 3" xfId="24327"/>
    <cellStyle name="Normal 6 8 6 3 2" xfId="54465"/>
    <cellStyle name="Normal 6 8 6 4" xfId="54462"/>
    <cellStyle name="Normal 6 8 7" xfId="24328"/>
    <cellStyle name="Normal 6 8 7 2" xfId="24329"/>
    <cellStyle name="Normal 6 8 7 2 2" xfId="24330"/>
    <cellStyle name="Normal 6 8 7 2 2 2" xfId="54468"/>
    <cellStyle name="Normal 6 8 7 2 3" xfId="54467"/>
    <cellStyle name="Normal 6 8 7 3" xfId="24331"/>
    <cellStyle name="Normal 6 8 7 3 2" xfId="54469"/>
    <cellStyle name="Normal 6 8 7 4" xfId="54466"/>
    <cellStyle name="Normal 6 8 8" xfId="24332"/>
    <cellStyle name="Normal 6 8 8 2" xfId="24333"/>
    <cellStyle name="Normal 6 8 8 2 2" xfId="24334"/>
    <cellStyle name="Normal 6 8 8 2 2 2" xfId="54472"/>
    <cellStyle name="Normal 6 8 8 2 3" xfId="54471"/>
    <cellStyle name="Normal 6 8 8 3" xfId="24335"/>
    <cellStyle name="Normal 6 8 8 3 2" xfId="54473"/>
    <cellStyle name="Normal 6 8 8 4" xfId="54470"/>
    <cellStyle name="Normal 6 8 9" xfId="24336"/>
    <cellStyle name="Normal 6 8 9 2" xfId="24337"/>
    <cellStyle name="Normal 6 8 9 2 2" xfId="24338"/>
    <cellStyle name="Normal 6 8 9 2 2 2" xfId="54476"/>
    <cellStyle name="Normal 6 8 9 2 3" xfId="54475"/>
    <cellStyle name="Normal 6 8 9 3" xfId="24339"/>
    <cellStyle name="Normal 6 8 9 3 2" xfId="54477"/>
    <cellStyle name="Normal 6 8 9 4" xfId="54474"/>
    <cellStyle name="Normal 6 9" xfId="24340"/>
    <cellStyle name="Normal 6 9 10" xfId="24341"/>
    <cellStyle name="Normal 6 9 10 2" xfId="24342"/>
    <cellStyle name="Normal 6 9 10 2 2" xfId="54480"/>
    <cellStyle name="Normal 6 9 10 3" xfId="54479"/>
    <cellStyle name="Normal 6 9 11" xfId="24343"/>
    <cellStyle name="Normal 6 9 11 2" xfId="54481"/>
    <cellStyle name="Normal 6 9 12" xfId="54478"/>
    <cellStyle name="Normal 6 9 2" xfId="24344"/>
    <cellStyle name="Normal 6 9 2 2" xfId="24345"/>
    <cellStyle name="Normal 6 9 2 2 2" xfId="24346"/>
    <cellStyle name="Normal 6 9 2 2 2 2" xfId="24347"/>
    <cellStyle name="Normal 6 9 2 2 2 2 2" xfId="54485"/>
    <cellStyle name="Normal 6 9 2 2 2 3" xfId="54484"/>
    <cellStyle name="Normal 6 9 2 2 3" xfId="24348"/>
    <cellStyle name="Normal 6 9 2 2 3 2" xfId="54486"/>
    <cellStyle name="Normal 6 9 2 2 4" xfId="54483"/>
    <cellStyle name="Normal 6 9 2 3" xfId="24349"/>
    <cellStyle name="Normal 6 9 2 3 2" xfId="24350"/>
    <cellStyle name="Normal 6 9 2 3 2 2" xfId="24351"/>
    <cellStyle name="Normal 6 9 2 3 2 2 2" xfId="54489"/>
    <cellStyle name="Normal 6 9 2 3 2 3" xfId="54488"/>
    <cellStyle name="Normal 6 9 2 3 3" xfId="24352"/>
    <cellStyle name="Normal 6 9 2 3 3 2" xfId="54490"/>
    <cellStyle name="Normal 6 9 2 3 4" xfId="54487"/>
    <cellStyle name="Normal 6 9 2 4" xfId="24353"/>
    <cellStyle name="Normal 6 9 2 4 2" xfId="24354"/>
    <cellStyle name="Normal 6 9 2 4 2 2" xfId="24355"/>
    <cellStyle name="Normal 6 9 2 4 2 2 2" xfId="54493"/>
    <cellStyle name="Normal 6 9 2 4 2 3" xfId="54492"/>
    <cellStyle name="Normal 6 9 2 4 3" xfId="24356"/>
    <cellStyle name="Normal 6 9 2 4 3 2" xfId="54494"/>
    <cellStyle name="Normal 6 9 2 4 4" xfId="54491"/>
    <cellStyle name="Normal 6 9 2 5" xfId="24357"/>
    <cellStyle name="Normal 6 9 2 5 2" xfId="24358"/>
    <cellStyle name="Normal 6 9 2 5 2 2" xfId="54496"/>
    <cellStyle name="Normal 6 9 2 5 3" xfId="54495"/>
    <cellStyle name="Normal 6 9 2 6" xfId="24359"/>
    <cellStyle name="Normal 6 9 2 6 2" xfId="54497"/>
    <cellStyle name="Normal 6 9 2 7" xfId="54482"/>
    <cellStyle name="Normal 6 9 3" xfId="24360"/>
    <cellStyle name="Normal 6 9 3 2" xfId="24361"/>
    <cellStyle name="Normal 6 9 3 2 2" xfId="24362"/>
    <cellStyle name="Normal 6 9 3 2 2 2" xfId="24363"/>
    <cellStyle name="Normal 6 9 3 2 2 2 2" xfId="54501"/>
    <cellStyle name="Normal 6 9 3 2 2 3" xfId="54500"/>
    <cellStyle name="Normal 6 9 3 2 3" xfId="24364"/>
    <cellStyle name="Normal 6 9 3 2 3 2" xfId="54502"/>
    <cellStyle name="Normal 6 9 3 2 4" xfId="54499"/>
    <cellStyle name="Normal 6 9 3 3" xfId="24365"/>
    <cellStyle name="Normal 6 9 3 3 2" xfId="24366"/>
    <cellStyle name="Normal 6 9 3 3 2 2" xfId="24367"/>
    <cellStyle name="Normal 6 9 3 3 2 2 2" xfId="54505"/>
    <cellStyle name="Normal 6 9 3 3 2 3" xfId="54504"/>
    <cellStyle name="Normal 6 9 3 3 3" xfId="24368"/>
    <cellStyle name="Normal 6 9 3 3 3 2" xfId="54506"/>
    <cellStyle name="Normal 6 9 3 3 4" xfId="54503"/>
    <cellStyle name="Normal 6 9 3 4" xfId="24369"/>
    <cellStyle name="Normal 6 9 3 4 2" xfId="24370"/>
    <cellStyle name="Normal 6 9 3 4 2 2" xfId="24371"/>
    <cellStyle name="Normal 6 9 3 4 2 2 2" xfId="54509"/>
    <cellStyle name="Normal 6 9 3 4 2 3" xfId="54508"/>
    <cellStyle name="Normal 6 9 3 4 3" xfId="24372"/>
    <cellStyle name="Normal 6 9 3 4 3 2" xfId="54510"/>
    <cellStyle name="Normal 6 9 3 4 4" xfId="54507"/>
    <cellStyle name="Normal 6 9 3 5" xfId="24373"/>
    <cellStyle name="Normal 6 9 3 5 2" xfId="24374"/>
    <cellStyle name="Normal 6 9 3 5 2 2" xfId="54512"/>
    <cellStyle name="Normal 6 9 3 5 3" xfId="54511"/>
    <cellStyle name="Normal 6 9 3 6" xfId="24375"/>
    <cellStyle name="Normal 6 9 3 6 2" xfId="54513"/>
    <cellStyle name="Normal 6 9 3 7" xfId="54498"/>
    <cellStyle name="Normal 6 9 4" xfId="24376"/>
    <cellStyle name="Normal 6 9 4 2" xfId="24377"/>
    <cellStyle name="Normal 6 9 4 2 2" xfId="24378"/>
    <cellStyle name="Normal 6 9 4 2 2 2" xfId="24379"/>
    <cellStyle name="Normal 6 9 4 2 2 2 2" xfId="54517"/>
    <cellStyle name="Normal 6 9 4 2 2 3" xfId="54516"/>
    <cellStyle name="Normal 6 9 4 2 3" xfId="24380"/>
    <cellStyle name="Normal 6 9 4 2 3 2" xfId="54518"/>
    <cellStyle name="Normal 6 9 4 2 4" xfId="54515"/>
    <cellStyle name="Normal 6 9 4 3" xfId="24381"/>
    <cellStyle name="Normal 6 9 4 3 2" xfId="24382"/>
    <cellStyle name="Normal 6 9 4 3 2 2" xfId="24383"/>
    <cellStyle name="Normal 6 9 4 3 2 2 2" xfId="54521"/>
    <cellStyle name="Normal 6 9 4 3 2 3" xfId="54520"/>
    <cellStyle name="Normal 6 9 4 3 3" xfId="24384"/>
    <cellStyle name="Normal 6 9 4 3 3 2" xfId="54522"/>
    <cellStyle name="Normal 6 9 4 3 4" xfId="54519"/>
    <cellStyle name="Normal 6 9 4 4" xfId="24385"/>
    <cellStyle name="Normal 6 9 4 4 2" xfId="24386"/>
    <cellStyle name="Normal 6 9 4 4 2 2" xfId="54524"/>
    <cellStyle name="Normal 6 9 4 4 3" xfId="54523"/>
    <cellStyle name="Normal 6 9 4 5" xfId="24387"/>
    <cellStyle name="Normal 6 9 4 5 2" xfId="54525"/>
    <cellStyle name="Normal 6 9 4 6" xfId="54514"/>
    <cellStyle name="Normal 6 9 5" xfId="24388"/>
    <cellStyle name="Normal 6 9 5 2" xfId="24389"/>
    <cellStyle name="Normal 6 9 5 2 2" xfId="24390"/>
    <cellStyle name="Normal 6 9 5 2 2 2" xfId="54528"/>
    <cellStyle name="Normal 6 9 5 2 3" xfId="54527"/>
    <cellStyle name="Normal 6 9 5 3" xfId="24391"/>
    <cellStyle name="Normal 6 9 5 3 2" xfId="54529"/>
    <cellStyle name="Normal 6 9 5 4" xfId="54526"/>
    <cellStyle name="Normal 6 9 6" xfId="24392"/>
    <cellStyle name="Normal 6 9 6 2" xfId="24393"/>
    <cellStyle name="Normal 6 9 6 2 2" xfId="24394"/>
    <cellStyle name="Normal 6 9 6 2 2 2" xfId="54532"/>
    <cellStyle name="Normal 6 9 6 2 3" xfId="54531"/>
    <cellStyle name="Normal 6 9 6 3" xfId="24395"/>
    <cellStyle name="Normal 6 9 6 3 2" xfId="54533"/>
    <cellStyle name="Normal 6 9 6 4" xfId="54530"/>
    <cellStyle name="Normal 6 9 7" xfId="24396"/>
    <cellStyle name="Normal 6 9 7 2" xfId="24397"/>
    <cellStyle name="Normal 6 9 7 2 2" xfId="24398"/>
    <cellStyle name="Normal 6 9 7 2 2 2" xfId="54536"/>
    <cellStyle name="Normal 6 9 7 2 3" xfId="54535"/>
    <cellStyle name="Normal 6 9 7 3" xfId="24399"/>
    <cellStyle name="Normal 6 9 7 3 2" xfId="54537"/>
    <cellStyle name="Normal 6 9 7 4" xfId="54534"/>
    <cellStyle name="Normal 6 9 8" xfId="24400"/>
    <cellStyle name="Normal 6 9 8 2" xfId="24401"/>
    <cellStyle name="Normal 6 9 8 2 2" xfId="24402"/>
    <cellStyle name="Normal 6 9 8 2 2 2" xfId="54540"/>
    <cellStyle name="Normal 6 9 8 2 3" xfId="54539"/>
    <cellStyle name="Normal 6 9 8 3" xfId="24403"/>
    <cellStyle name="Normal 6 9 8 3 2" xfId="54541"/>
    <cellStyle name="Normal 6 9 8 4" xfId="54538"/>
    <cellStyle name="Normal 6 9 9" xfId="24404"/>
    <cellStyle name="Normal 6 9 9 2" xfId="24405"/>
    <cellStyle name="Normal 6 9 9 2 2" xfId="24406"/>
    <cellStyle name="Normal 6 9 9 2 2 2" xfId="54544"/>
    <cellStyle name="Normal 6 9 9 2 3" xfId="54543"/>
    <cellStyle name="Normal 6 9 9 3" xfId="24407"/>
    <cellStyle name="Normal 6 9 9 3 2" xfId="54545"/>
    <cellStyle name="Normal 6 9 9 4" xfId="54542"/>
    <cellStyle name="Normal 7" xfId="338"/>
    <cellStyle name="Normal 7 10" xfId="24409"/>
    <cellStyle name="Normal 7 10 2" xfId="24410"/>
    <cellStyle name="Normal 7 10 2 2" xfId="24411"/>
    <cellStyle name="Normal 7 10 2 2 2" xfId="24412"/>
    <cellStyle name="Normal 7 10 2 2 2 2" xfId="54550"/>
    <cellStyle name="Normal 7 10 2 2 3" xfId="54549"/>
    <cellStyle name="Normal 7 10 2 3" xfId="24413"/>
    <cellStyle name="Normal 7 10 2 3 2" xfId="54551"/>
    <cellStyle name="Normal 7 10 2 4" xfId="54548"/>
    <cellStyle name="Normal 7 10 3" xfId="24414"/>
    <cellStyle name="Normal 7 10 3 2" xfId="24415"/>
    <cellStyle name="Normal 7 10 3 2 2" xfId="24416"/>
    <cellStyle name="Normal 7 10 3 2 2 2" xfId="54554"/>
    <cellStyle name="Normal 7 10 3 2 3" xfId="54553"/>
    <cellStyle name="Normal 7 10 3 3" xfId="24417"/>
    <cellStyle name="Normal 7 10 3 3 2" xfId="54555"/>
    <cellStyle name="Normal 7 10 3 4" xfId="54552"/>
    <cellStyle name="Normal 7 10 4" xfId="24418"/>
    <cellStyle name="Normal 7 10 4 2" xfId="24419"/>
    <cellStyle name="Normal 7 10 4 2 2" xfId="24420"/>
    <cellStyle name="Normal 7 10 4 2 2 2" xfId="54558"/>
    <cellStyle name="Normal 7 10 4 2 3" xfId="54557"/>
    <cellStyle name="Normal 7 10 4 3" xfId="24421"/>
    <cellStyle name="Normal 7 10 4 3 2" xfId="54559"/>
    <cellStyle name="Normal 7 10 4 4" xfId="54556"/>
    <cellStyle name="Normal 7 10 5" xfId="24422"/>
    <cellStyle name="Normal 7 10 5 2" xfId="24423"/>
    <cellStyle name="Normal 7 10 5 2 2" xfId="54561"/>
    <cellStyle name="Normal 7 10 5 3" xfId="54560"/>
    <cellStyle name="Normal 7 10 6" xfId="24424"/>
    <cellStyle name="Normal 7 10 6 2" xfId="54562"/>
    <cellStyle name="Normal 7 10 7" xfId="54547"/>
    <cellStyle name="Normal 7 11" xfId="24425"/>
    <cellStyle name="Normal 7 11 2" xfId="24426"/>
    <cellStyle name="Normal 7 11 2 2" xfId="24427"/>
    <cellStyle name="Normal 7 11 2 2 2" xfId="24428"/>
    <cellStyle name="Normal 7 11 2 2 2 2" xfId="54566"/>
    <cellStyle name="Normal 7 11 2 2 3" xfId="54565"/>
    <cellStyle name="Normal 7 11 2 3" xfId="24429"/>
    <cellStyle name="Normal 7 11 2 3 2" xfId="54567"/>
    <cellStyle name="Normal 7 11 2 4" xfId="54564"/>
    <cellStyle name="Normal 7 11 3" xfId="24430"/>
    <cellStyle name="Normal 7 11 3 2" xfId="24431"/>
    <cellStyle name="Normal 7 11 3 2 2" xfId="24432"/>
    <cellStyle name="Normal 7 11 3 2 2 2" xfId="54570"/>
    <cellStyle name="Normal 7 11 3 2 3" xfId="54569"/>
    <cellStyle name="Normal 7 11 3 3" xfId="24433"/>
    <cellStyle name="Normal 7 11 3 3 2" xfId="54571"/>
    <cellStyle name="Normal 7 11 3 4" xfId="54568"/>
    <cellStyle name="Normal 7 11 4" xfId="24434"/>
    <cellStyle name="Normal 7 11 4 2" xfId="24435"/>
    <cellStyle name="Normal 7 11 4 2 2" xfId="54573"/>
    <cellStyle name="Normal 7 11 4 3" xfId="54572"/>
    <cellStyle name="Normal 7 11 5" xfId="24436"/>
    <cellStyle name="Normal 7 11 5 2" xfId="54574"/>
    <cellStyle name="Normal 7 11 6" xfId="54563"/>
    <cellStyle name="Normal 7 12" xfId="24437"/>
    <cellStyle name="Normal 7 12 2" xfId="24438"/>
    <cellStyle name="Normal 7 12 2 2" xfId="24439"/>
    <cellStyle name="Normal 7 12 2 2 2" xfId="54577"/>
    <cellStyle name="Normal 7 12 2 3" xfId="54576"/>
    <cellStyle name="Normal 7 12 3" xfId="24440"/>
    <cellStyle name="Normal 7 12 3 2" xfId="54578"/>
    <cellStyle name="Normal 7 12 4" xfId="54575"/>
    <cellStyle name="Normal 7 13" xfId="24441"/>
    <cellStyle name="Normal 7 13 2" xfId="24442"/>
    <cellStyle name="Normal 7 13 2 2" xfId="24443"/>
    <cellStyle name="Normal 7 13 2 2 2" xfId="54581"/>
    <cellStyle name="Normal 7 13 2 3" xfId="54580"/>
    <cellStyle name="Normal 7 13 3" xfId="24444"/>
    <cellStyle name="Normal 7 13 3 2" xfId="54582"/>
    <cellStyle name="Normal 7 13 4" xfId="54579"/>
    <cellStyle name="Normal 7 14" xfId="24445"/>
    <cellStyle name="Normal 7 14 2" xfId="24446"/>
    <cellStyle name="Normal 7 14 2 2" xfId="24447"/>
    <cellStyle name="Normal 7 14 2 2 2" xfId="54585"/>
    <cellStyle name="Normal 7 14 2 3" xfId="54584"/>
    <cellStyle name="Normal 7 14 3" xfId="24448"/>
    <cellStyle name="Normal 7 14 3 2" xfId="54586"/>
    <cellStyle name="Normal 7 14 4" xfId="54583"/>
    <cellStyle name="Normal 7 15" xfId="24449"/>
    <cellStyle name="Normal 7 15 2" xfId="24450"/>
    <cellStyle name="Normal 7 15 2 2" xfId="24451"/>
    <cellStyle name="Normal 7 15 2 2 2" xfId="54589"/>
    <cellStyle name="Normal 7 15 2 3" xfId="54588"/>
    <cellStyle name="Normal 7 15 3" xfId="24452"/>
    <cellStyle name="Normal 7 15 3 2" xfId="54590"/>
    <cellStyle name="Normal 7 15 4" xfId="54587"/>
    <cellStyle name="Normal 7 16" xfId="24453"/>
    <cellStyle name="Normal 7 16 2" xfId="24454"/>
    <cellStyle name="Normal 7 16 2 2" xfId="24455"/>
    <cellStyle name="Normal 7 16 2 2 2" xfId="54593"/>
    <cellStyle name="Normal 7 16 2 3" xfId="54592"/>
    <cellStyle name="Normal 7 16 3" xfId="24456"/>
    <cellStyle name="Normal 7 16 3 2" xfId="54594"/>
    <cellStyle name="Normal 7 16 4" xfId="54591"/>
    <cellStyle name="Normal 7 17" xfId="24457"/>
    <cellStyle name="Normal 7 17 2" xfId="24458"/>
    <cellStyle name="Normal 7 17 2 2" xfId="54596"/>
    <cellStyle name="Normal 7 17 3" xfId="54595"/>
    <cellStyle name="Normal 7 18" xfId="24459"/>
    <cellStyle name="Normal 7 18 2" xfId="54597"/>
    <cellStyle name="Normal 7 19" xfId="24460"/>
    <cellStyle name="Normal 7 19 2" xfId="54598"/>
    <cellStyle name="Normal 7 2" xfId="633"/>
    <cellStyle name="Normal 7 2 10" xfId="24462"/>
    <cellStyle name="Normal 7 2 10 2" xfId="24463"/>
    <cellStyle name="Normal 7 2 10 2 2" xfId="24464"/>
    <cellStyle name="Normal 7 2 10 2 2 2" xfId="54602"/>
    <cellStyle name="Normal 7 2 10 2 3" xfId="54601"/>
    <cellStyle name="Normal 7 2 10 3" xfId="24465"/>
    <cellStyle name="Normal 7 2 10 3 2" xfId="54603"/>
    <cellStyle name="Normal 7 2 10 4" xfId="54600"/>
    <cellStyle name="Normal 7 2 11" xfId="24466"/>
    <cellStyle name="Normal 7 2 11 2" xfId="24467"/>
    <cellStyle name="Normal 7 2 11 2 2" xfId="24468"/>
    <cellStyle name="Normal 7 2 11 2 2 2" xfId="54606"/>
    <cellStyle name="Normal 7 2 11 2 3" xfId="54605"/>
    <cellStyle name="Normal 7 2 11 3" xfId="24469"/>
    <cellStyle name="Normal 7 2 11 3 2" xfId="54607"/>
    <cellStyle name="Normal 7 2 11 4" xfId="54604"/>
    <cellStyle name="Normal 7 2 12" xfId="24470"/>
    <cellStyle name="Normal 7 2 12 2" xfId="24471"/>
    <cellStyle name="Normal 7 2 12 2 2" xfId="24472"/>
    <cellStyle name="Normal 7 2 12 2 2 2" xfId="54610"/>
    <cellStyle name="Normal 7 2 12 2 3" xfId="54609"/>
    <cellStyle name="Normal 7 2 12 3" xfId="24473"/>
    <cellStyle name="Normal 7 2 12 3 2" xfId="54611"/>
    <cellStyle name="Normal 7 2 12 4" xfId="54608"/>
    <cellStyle name="Normal 7 2 13" xfId="24474"/>
    <cellStyle name="Normal 7 2 13 2" xfId="24475"/>
    <cellStyle name="Normal 7 2 13 2 2" xfId="54613"/>
    <cellStyle name="Normal 7 2 13 3" xfId="54612"/>
    <cellStyle name="Normal 7 2 14" xfId="24476"/>
    <cellStyle name="Normal 7 2 14 2" xfId="54614"/>
    <cellStyle name="Normal 7 2 15" xfId="24477"/>
    <cellStyle name="Normal 7 2 15 2" xfId="54615"/>
    <cellStyle name="Normal 7 2 16" xfId="24461"/>
    <cellStyle name="Normal 7 2 16 2" xfId="54599"/>
    <cellStyle name="Normal 7 2 2" xfId="24478"/>
    <cellStyle name="Normal 7 2 2 10" xfId="24479"/>
    <cellStyle name="Normal 7 2 2 10 2" xfId="24480"/>
    <cellStyle name="Normal 7 2 2 10 2 2" xfId="24481"/>
    <cellStyle name="Normal 7 2 2 10 2 2 2" xfId="54619"/>
    <cellStyle name="Normal 7 2 2 10 2 3" xfId="54618"/>
    <cellStyle name="Normal 7 2 2 10 3" xfId="24482"/>
    <cellStyle name="Normal 7 2 2 10 3 2" xfId="54620"/>
    <cellStyle name="Normal 7 2 2 10 4" xfId="54617"/>
    <cellStyle name="Normal 7 2 2 11" xfId="24483"/>
    <cellStyle name="Normal 7 2 2 11 2" xfId="24484"/>
    <cellStyle name="Normal 7 2 2 11 2 2" xfId="24485"/>
    <cellStyle name="Normal 7 2 2 11 2 2 2" xfId="54623"/>
    <cellStyle name="Normal 7 2 2 11 2 3" xfId="54622"/>
    <cellStyle name="Normal 7 2 2 11 3" xfId="24486"/>
    <cellStyle name="Normal 7 2 2 11 3 2" xfId="54624"/>
    <cellStyle name="Normal 7 2 2 11 4" xfId="54621"/>
    <cellStyle name="Normal 7 2 2 12" xfId="24487"/>
    <cellStyle name="Normal 7 2 2 12 2" xfId="24488"/>
    <cellStyle name="Normal 7 2 2 12 2 2" xfId="54626"/>
    <cellStyle name="Normal 7 2 2 12 3" xfId="54625"/>
    <cellStyle name="Normal 7 2 2 13" xfId="24489"/>
    <cellStyle name="Normal 7 2 2 13 2" xfId="54627"/>
    <cellStyle name="Normal 7 2 2 14" xfId="24490"/>
    <cellStyle name="Normal 7 2 2 14 2" xfId="54628"/>
    <cellStyle name="Normal 7 2 2 15" xfId="54616"/>
    <cellStyle name="Normal 7 2 2 2" xfId="24491"/>
    <cellStyle name="Normal 7 2 2 2 10" xfId="24492"/>
    <cellStyle name="Normal 7 2 2 2 10 2" xfId="24493"/>
    <cellStyle name="Normal 7 2 2 2 10 2 2" xfId="24494"/>
    <cellStyle name="Normal 7 2 2 2 10 2 2 2" xfId="54632"/>
    <cellStyle name="Normal 7 2 2 2 10 2 3" xfId="54631"/>
    <cellStyle name="Normal 7 2 2 2 10 3" xfId="24495"/>
    <cellStyle name="Normal 7 2 2 2 10 3 2" xfId="54633"/>
    <cellStyle name="Normal 7 2 2 2 10 4" xfId="54630"/>
    <cellStyle name="Normal 7 2 2 2 11" xfId="24496"/>
    <cellStyle name="Normal 7 2 2 2 11 2" xfId="24497"/>
    <cellStyle name="Normal 7 2 2 2 11 2 2" xfId="54635"/>
    <cellStyle name="Normal 7 2 2 2 11 3" xfId="54634"/>
    <cellStyle name="Normal 7 2 2 2 12" xfId="24498"/>
    <cellStyle name="Normal 7 2 2 2 12 2" xfId="54636"/>
    <cellStyle name="Normal 7 2 2 2 13" xfId="24499"/>
    <cellStyle name="Normal 7 2 2 2 13 2" xfId="54637"/>
    <cellStyle name="Normal 7 2 2 2 14" xfId="54629"/>
    <cellStyle name="Normal 7 2 2 2 2" xfId="24500"/>
    <cellStyle name="Normal 7 2 2 2 2 10" xfId="24501"/>
    <cellStyle name="Normal 7 2 2 2 2 10 2" xfId="24502"/>
    <cellStyle name="Normal 7 2 2 2 2 10 2 2" xfId="54640"/>
    <cellStyle name="Normal 7 2 2 2 2 10 3" xfId="54639"/>
    <cellStyle name="Normal 7 2 2 2 2 11" xfId="24503"/>
    <cellStyle name="Normal 7 2 2 2 2 11 2" xfId="54641"/>
    <cellStyle name="Normal 7 2 2 2 2 12" xfId="54638"/>
    <cellStyle name="Normal 7 2 2 2 2 2" xfId="24504"/>
    <cellStyle name="Normal 7 2 2 2 2 2 2" xfId="24505"/>
    <cellStyle name="Normal 7 2 2 2 2 2 2 2" xfId="24506"/>
    <cellStyle name="Normal 7 2 2 2 2 2 2 2 2" xfId="24507"/>
    <cellStyle name="Normal 7 2 2 2 2 2 2 2 2 2" xfId="54645"/>
    <cellStyle name="Normal 7 2 2 2 2 2 2 2 3" xfId="54644"/>
    <cellStyle name="Normal 7 2 2 2 2 2 2 3" xfId="24508"/>
    <cellStyle name="Normal 7 2 2 2 2 2 2 3 2" xfId="54646"/>
    <cellStyle name="Normal 7 2 2 2 2 2 2 4" xfId="54643"/>
    <cellStyle name="Normal 7 2 2 2 2 2 3" xfId="24509"/>
    <cellStyle name="Normal 7 2 2 2 2 2 3 2" xfId="24510"/>
    <cellStyle name="Normal 7 2 2 2 2 2 3 2 2" xfId="24511"/>
    <cellStyle name="Normal 7 2 2 2 2 2 3 2 2 2" xfId="54649"/>
    <cellStyle name="Normal 7 2 2 2 2 2 3 2 3" xfId="54648"/>
    <cellStyle name="Normal 7 2 2 2 2 2 3 3" xfId="24512"/>
    <cellStyle name="Normal 7 2 2 2 2 2 3 3 2" xfId="54650"/>
    <cellStyle name="Normal 7 2 2 2 2 2 3 4" xfId="54647"/>
    <cellStyle name="Normal 7 2 2 2 2 2 4" xfId="24513"/>
    <cellStyle name="Normal 7 2 2 2 2 2 4 2" xfId="24514"/>
    <cellStyle name="Normal 7 2 2 2 2 2 4 2 2" xfId="24515"/>
    <cellStyle name="Normal 7 2 2 2 2 2 4 2 2 2" xfId="54653"/>
    <cellStyle name="Normal 7 2 2 2 2 2 4 2 3" xfId="54652"/>
    <cellStyle name="Normal 7 2 2 2 2 2 4 3" xfId="24516"/>
    <cellStyle name="Normal 7 2 2 2 2 2 4 3 2" xfId="54654"/>
    <cellStyle name="Normal 7 2 2 2 2 2 4 4" xfId="54651"/>
    <cellStyle name="Normal 7 2 2 2 2 2 5" xfId="24517"/>
    <cellStyle name="Normal 7 2 2 2 2 2 5 2" xfId="24518"/>
    <cellStyle name="Normal 7 2 2 2 2 2 5 2 2" xfId="54656"/>
    <cellStyle name="Normal 7 2 2 2 2 2 5 3" xfId="54655"/>
    <cellStyle name="Normal 7 2 2 2 2 2 6" xfId="24519"/>
    <cellStyle name="Normal 7 2 2 2 2 2 6 2" xfId="54657"/>
    <cellStyle name="Normal 7 2 2 2 2 2 7" xfId="54642"/>
    <cellStyle name="Normal 7 2 2 2 2 3" xfId="24520"/>
    <cellStyle name="Normal 7 2 2 2 2 3 2" xfId="24521"/>
    <cellStyle name="Normal 7 2 2 2 2 3 2 2" xfId="24522"/>
    <cellStyle name="Normal 7 2 2 2 2 3 2 2 2" xfId="24523"/>
    <cellStyle name="Normal 7 2 2 2 2 3 2 2 2 2" xfId="54661"/>
    <cellStyle name="Normal 7 2 2 2 2 3 2 2 3" xfId="54660"/>
    <cellStyle name="Normal 7 2 2 2 2 3 2 3" xfId="24524"/>
    <cellStyle name="Normal 7 2 2 2 2 3 2 3 2" xfId="54662"/>
    <cellStyle name="Normal 7 2 2 2 2 3 2 4" xfId="54659"/>
    <cellStyle name="Normal 7 2 2 2 2 3 3" xfId="24525"/>
    <cellStyle name="Normal 7 2 2 2 2 3 3 2" xfId="24526"/>
    <cellStyle name="Normal 7 2 2 2 2 3 3 2 2" xfId="24527"/>
    <cellStyle name="Normal 7 2 2 2 2 3 3 2 2 2" xfId="54665"/>
    <cellStyle name="Normal 7 2 2 2 2 3 3 2 3" xfId="54664"/>
    <cellStyle name="Normal 7 2 2 2 2 3 3 3" xfId="24528"/>
    <cellStyle name="Normal 7 2 2 2 2 3 3 3 2" xfId="54666"/>
    <cellStyle name="Normal 7 2 2 2 2 3 3 4" xfId="54663"/>
    <cellStyle name="Normal 7 2 2 2 2 3 4" xfId="24529"/>
    <cellStyle name="Normal 7 2 2 2 2 3 4 2" xfId="24530"/>
    <cellStyle name="Normal 7 2 2 2 2 3 4 2 2" xfId="24531"/>
    <cellStyle name="Normal 7 2 2 2 2 3 4 2 2 2" xfId="54669"/>
    <cellStyle name="Normal 7 2 2 2 2 3 4 2 3" xfId="54668"/>
    <cellStyle name="Normal 7 2 2 2 2 3 4 3" xfId="24532"/>
    <cellStyle name="Normal 7 2 2 2 2 3 4 3 2" xfId="54670"/>
    <cellStyle name="Normal 7 2 2 2 2 3 4 4" xfId="54667"/>
    <cellStyle name="Normal 7 2 2 2 2 3 5" xfId="24533"/>
    <cellStyle name="Normal 7 2 2 2 2 3 5 2" xfId="24534"/>
    <cellStyle name="Normal 7 2 2 2 2 3 5 2 2" xfId="54672"/>
    <cellStyle name="Normal 7 2 2 2 2 3 5 3" xfId="54671"/>
    <cellStyle name="Normal 7 2 2 2 2 3 6" xfId="24535"/>
    <cellStyle name="Normal 7 2 2 2 2 3 6 2" xfId="54673"/>
    <cellStyle name="Normal 7 2 2 2 2 3 7" xfId="54658"/>
    <cellStyle name="Normal 7 2 2 2 2 4" xfId="24536"/>
    <cellStyle name="Normal 7 2 2 2 2 4 2" xfId="24537"/>
    <cellStyle name="Normal 7 2 2 2 2 4 2 2" xfId="24538"/>
    <cellStyle name="Normal 7 2 2 2 2 4 2 2 2" xfId="24539"/>
    <cellStyle name="Normal 7 2 2 2 2 4 2 2 2 2" xfId="54677"/>
    <cellStyle name="Normal 7 2 2 2 2 4 2 2 3" xfId="54676"/>
    <cellStyle name="Normal 7 2 2 2 2 4 2 3" xfId="24540"/>
    <cellStyle name="Normal 7 2 2 2 2 4 2 3 2" xfId="54678"/>
    <cellStyle name="Normal 7 2 2 2 2 4 2 4" xfId="54675"/>
    <cellStyle name="Normal 7 2 2 2 2 4 3" xfId="24541"/>
    <cellStyle name="Normal 7 2 2 2 2 4 3 2" xfId="24542"/>
    <cellStyle name="Normal 7 2 2 2 2 4 3 2 2" xfId="24543"/>
    <cellStyle name="Normal 7 2 2 2 2 4 3 2 2 2" xfId="54681"/>
    <cellStyle name="Normal 7 2 2 2 2 4 3 2 3" xfId="54680"/>
    <cellStyle name="Normal 7 2 2 2 2 4 3 3" xfId="24544"/>
    <cellStyle name="Normal 7 2 2 2 2 4 3 3 2" xfId="54682"/>
    <cellStyle name="Normal 7 2 2 2 2 4 3 4" xfId="54679"/>
    <cellStyle name="Normal 7 2 2 2 2 4 4" xfId="24545"/>
    <cellStyle name="Normal 7 2 2 2 2 4 4 2" xfId="24546"/>
    <cellStyle name="Normal 7 2 2 2 2 4 4 2 2" xfId="54684"/>
    <cellStyle name="Normal 7 2 2 2 2 4 4 3" xfId="54683"/>
    <cellStyle name="Normal 7 2 2 2 2 4 5" xfId="24547"/>
    <cellStyle name="Normal 7 2 2 2 2 4 5 2" xfId="54685"/>
    <cellStyle name="Normal 7 2 2 2 2 4 6" xfId="54674"/>
    <cellStyle name="Normal 7 2 2 2 2 5" xfId="24548"/>
    <cellStyle name="Normal 7 2 2 2 2 5 2" xfId="24549"/>
    <cellStyle name="Normal 7 2 2 2 2 5 2 2" xfId="24550"/>
    <cellStyle name="Normal 7 2 2 2 2 5 2 2 2" xfId="54688"/>
    <cellStyle name="Normal 7 2 2 2 2 5 2 3" xfId="54687"/>
    <cellStyle name="Normal 7 2 2 2 2 5 3" xfId="24551"/>
    <cellStyle name="Normal 7 2 2 2 2 5 3 2" xfId="54689"/>
    <cellStyle name="Normal 7 2 2 2 2 5 4" xfId="54686"/>
    <cellStyle name="Normal 7 2 2 2 2 6" xfId="24552"/>
    <cellStyle name="Normal 7 2 2 2 2 6 2" xfId="24553"/>
    <cellStyle name="Normal 7 2 2 2 2 6 2 2" xfId="24554"/>
    <cellStyle name="Normal 7 2 2 2 2 6 2 2 2" xfId="54692"/>
    <cellStyle name="Normal 7 2 2 2 2 6 2 3" xfId="54691"/>
    <cellStyle name="Normal 7 2 2 2 2 6 3" xfId="24555"/>
    <cellStyle name="Normal 7 2 2 2 2 6 3 2" xfId="54693"/>
    <cellStyle name="Normal 7 2 2 2 2 6 4" xfId="54690"/>
    <cellStyle name="Normal 7 2 2 2 2 7" xfId="24556"/>
    <cellStyle name="Normal 7 2 2 2 2 7 2" xfId="24557"/>
    <cellStyle name="Normal 7 2 2 2 2 7 2 2" xfId="24558"/>
    <cellStyle name="Normal 7 2 2 2 2 7 2 2 2" xfId="54696"/>
    <cellStyle name="Normal 7 2 2 2 2 7 2 3" xfId="54695"/>
    <cellStyle name="Normal 7 2 2 2 2 7 3" xfId="24559"/>
    <cellStyle name="Normal 7 2 2 2 2 7 3 2" xfId="54697"/>
    <cellStyle name="Normal 7 2 2 2 2 7 4" xfId="54694"/>
    <cellStyle name="Normal 7 2 2 2 2 8" xfId="24560"/>
    <cellStyle name="Normal 7 2 2 2 2 8 2" xfId="24561"/>
    <cellStyle name="Normal 7 2 2 2 2 8 2 2" xfId="24562"/>
    <cellStyle name="Normal 7 2 2 2 2 8 2 2 2" xfId="54700"/>
    <cellStyle name="Normal 7 2 2 2 2 8 2 3" xfId="54699"/>
    <cellStyle name="Normal 7 2 2 2 2 8 3" xfId="24563"/>
    <cellStyle name="Normal 7 2 2 2 2 8 3 2" xfId="54701"/>
    <cellStyle name="Normal 7 2 2 2 2 8 4" xfId="54698"/>
    <cellStyle name="Normal 7 2 2 2 2 9" xfId="24564"/>
    <cellStyle name="Normal 7 2 2 2 2 9 2" xfId="24565"/>
    <cellStyle name="Normal 7 2 2 2 2 9 2 2" xfId="24566"/>
    <cellStyle name="Normal 7 2 2 2 2 9 2 2 2" xfId="54704"/>
    <cellStyle name="Normal 7 2 2 2 2 9 2 3" xfId="54703"/>
    <cellStyle name="Normal 7 2 2 2 2 9 3" xfId="24567"/>
    <cellStyle name="Normal 7 2 2 2 2 9 3 2" xfId="54705"/>
    <cellStyle name="Normal 7 2 2 2 2 9 4" xfId="54702"/>
    <cellStyle name="Normal 7 2 2 2 3" xfId="24568"/>
    <cellStyle name="Normal 7 2 2 2 3 2" xfId="24569"/>
    <cellStyle name="Normal 7 2 2 2 3 2 2" xfId="24570"/>
    <cellStyle name="Normal 7 2 2 2 3 2 2 2" xfId="24571"/>
    <cellStyle name="Normal 7 2 2 2 3 2 2 2 2" xfId="54709"/>
    <cellStyle name="Normal 7 2 2 2 3 2 2 3" xfId="54708"/>
    <cellStyle name="Normal 7 2 2 2 3 2 3" xfId="24572"/>
    <cellStyle name="Normal 7 2 2 2 3 2 3 2" xfId="54710"/>
    <cellStyle name="Normal 7 2 2 2 3 2 4" xfId="54707"/>
    <cellStyle name="Normal 7 2 2 2 3 3" xfId="24573"/>
    <cellStyle name="Normal 7 2 2 2 3 3 2" xfId="24574"/>
    <cellStyle name="Normal 7 2 2 2 3 3 2 2" xfId="24575"/>
    <cellStyle name="Normal 7 2 2 2 3 3 2 2 2" xfId="54713"/>
    <cellStyle name="Normal 7 2 2 2 3 3 2 3" xfId="54712"/>
    <cellStyle name="Normal 7 2 2 2 3 3 3" xfId="24576"/>
    <cellStyle name="Normal 7 2 2 2 3 3 3 2" xfId="54714"/>
    <cellStyle name="Normal 7 2 2 2 3 3 4" xfId="54711"/>
    <cellStyle name="Normal 7 2 2 2 3 4" xfId="24577"/>
    <cellStyle name="Normal 7 2 2 2 3 4 2" xfId="24578"/>
    <cellStyle name="Normal 7 2 2 2 3 4 2 2" xfId="24579"/>
    <cellStyle name="Normal 7 2 2 2 3 4 2 2 2" xfId="54717"/>
    <cellStyle name="Normal 7 2 2 2 3 4 2 3" xfId="54716"/>
    <cellStyle name="Normal 7 2 2 2 3 4 3" xfId="24580"/>
    <cellStyle name="Normal 7 2 2 2 3 4 3 2" xfId="54718"/>
    <cellStyle name="Normal 7 2 2 2 3 4 4" xfId="54715"/>
    <cellStyle name="Normal 7 2 2 2 3 5" xfId="24581"/>
    <cellStyle name="Normal 7 2 2 2 3 5 2" xfId="24582"/>
    <cellStyle name="Normal 7 2 2 2 3 5 2 2" xfId="54720"/>
    <cellStyle name="Normal 7 2 2 2 3 5 3" xfId="54719"/>
    <cellStyle name="Normal 7 2 2 2 3 6" xfId="24583"/>
    <cellStyle name="Normal 7 2 2 2 3 6 2" xfId="54721"/>
    <cellStyle name="Normal 7 2 2 2 3 7" xfId="54706"/>
    <cellStyle name="Normal 7 2 2 2 4" xfId="24584"/>
    <cellStyle name="Normal 7 2 2 2 4 2" xfId="24585"/>
    <cellStyle name="Normal 7 2 2 2 4 2 2" xfId="24586"/>
    <cellStyle name="Normal 7 2 2 2 4 2 2 2" xfId="24587"/>
    <cellStyle name="Normal 7 2 2 2 4 2 2 2 2" xfId="54725"/>
    <cellStyle name="Normal 7 2 2 2 4 2 2 3" xfId="54724"/>
    <cellStyle name="Normal 7 2 2 2 4 2 3" xfId="24588"/>
    <cellStyle name="Normal 7 2 2 2 4 2 3 2" xfId="54726"/>
    <cellStyle name="Normal 7 2 2 2 4 2 4" xfId="54723"/>
    <cellStyle name="Normal 7 2 2 2 4 3" xfId="24589"/>
    <cellStyle name="Normal 7 2 2 2 4 3 2" xfId="24590"/>
    <cellStyle name="Normal 7 2 2 2 4 3 2 2" xfId="24591"/>
    <cellStyle name="Normal 7 2 2 2 4 3 2 2 2" xfId="54729"/>
    <cellStyle name="Normal 7 2 2 2 4 3 2 3" xfId="54728"/>
    <cellStyle name="Normal 7 2 2 2 4 3 3" xfId="24592"/>
    <cellStyle name="Normal 7 2 2 2 4 3 3 2" xfId="54730"/>
    <cellStyle name="Normal 7 2 2 2 4 3 4" xfId="54727"/>
    <cellStyle name="Normal 7 2 2 2 4 4" xfId="24593"/>
    <cellStyle name="Normal 7 2 2 2 4 4 2" xfId="24594"/>
    <cellStyle name="Normal 7 2 2 2 4 4 2 2" xfId="24595"/>
    <cellStyle name="Normal 7 2 2 2 4 4 2 2 2" xfId="54733"/>
    <cellStyle name="Normal 7 2 2 2 4 4 2 3" xfId="54732"/>
    <cellStyle name="Normal 7 2 2 2 4 4 3" xfId="24596"/>
    <cellStyle name="Normal 7 2 2 2 4 4 3 2" xfId="54734"/>
    <cellStyle name="Normal 7 2 2 2 4 4 4" xfId="54731"/>
    <cellStyle name="Normal 7 2 2 2 4 5" xfId="24597"/>
    <cellStyle name="Normal 7 2 2 2 4 5 2" xfId="24598"/>
    <cellStyle name="Normal 7 2 2 2 4 5 2 2" xfId="54736"/>
    <cellStyle name="Normal 7 2 2 2 4 5 3" xfId="54735"/>
    <cellStyle name="Normal 7 2 2 2 4 6" xfId="24599"/>
    <cellStyle name="Normal 7 2 2 2 4 6 2" xfId="54737"/>
    <cellStyle name="Normal 7 2 2 2 4 7" xfId="54722"/>
    <cellStyle name="Normal 7 2 2 2 5" xfId="24600"/>
    <cellStyle name="Normal 7 2 2 2 5 2" xfId="24601"/>
    <cellStyle name="Normal 7 2 2 2 5 2 2" xfId="24602"/>
    <cellStyle name="Normal 7 2 2 2 5 2 2 2" xfId="24603"/>
    <cellStyle name="Normal 7 2 2 2 5 2 2 2 2" xfId="54741"/>
    <cellStyle name="Normal 7 2 2 2 5 2 2 3" xfId="54740"/>
    <cellStyle name="Normal 7 2 2 2 5 2 3" xfId="24604"/>
    <cellStyle name="Normal 7 2 2 2 5 2 3 2" xfId="54742"/>
    <cellStyle name="Normal 7 2 2 2 5 2 4" xfId="54739"/>
    <cellStyle name="Normal 7 2 2 2 5 3" xfId="24605"/>
    <cellStyle name="Normal 7 2 2 2 5 3 2" xfId="24606"/>
    <cellStyle name="Normal 7 2 2 2 5 3 2 2" xfId="24607"/>
    <cellStyle name="Normal 7 2 2 2 5 3 2 2 2" xfId="54745"/>
    <cellStyle name="Normal 7 2 2 2 5 3 2 3" xfId="54744"/>
    <cellStyle name="Normal 7 2 2 2 5 3 3" xfId="24608"/>
    <cellStyle name="Normal 7 2 2 2 5 3 3 2" xfId="54746"/>
    <cellStyle name="Normal 7 2 2 2 5 3 4" xfId="54743"/>
    <cellStyle name="Normal 7 2 2 2 5 4" xfId="24609"/>
    <cellStyle name="Normal 7 2 2 2 5 4 2" xfId="24610"/>
    <cellStyle name="Normal 7 2 2 2 5 4 2 2" xfId="54748"/>
    <cellStyle name="Normal 7 2 2 2 5 4 3" xfId="54747"/>
    <cellStyle name="Normal 7 2 2 2 5 5" xfId="24611"/>
    <cellStyle name="Normal 7 2 2 2 5 5 2" xfId="54749"/>
    <cellStyle name="Normal 7 2 2 2 5 6" xfId="54738"/>
    <cellStyle name="Normal 7 2 2 2 6" xfId="24612"/>
    <cellStyle name="Normal 7 2 2 2 6 2" xfId="24613"/>
    <cellStyle name="Normal 7 2 2 2 6 2 2" xfId="24614"/>
    <cellStyle name="Normal 7 2 2 2 6 2 2 2" xfId="54752"/>
    <cellStyle name="Normal 7 2 2 2 6 2 3" xfId="54751"/>
    <cellStyle name="Normal 7 2 2 2 6 3" xfId="24615"/>
    <cellStyle name="Normal 7 2 2 2 6 3 2" xfId="54753"/>
    <cellStyle name="Normal 7 2 2 2 6 4" xfId="54750"/>
    <cellStyle name="Normal 7 2 2 2 7" xfId="24616"/>
    <cellStyle name="Normal 7 2 2 2 7 2" xfId="24617"/>
    <cellStyle name="Normal 7 2 2 2 7 2 2" xfId="24618"/>
    <cellStyle name="Normal 7 2 2 2 7 2 2 2" xfId="54756"/>
    <cellStyle name="Normal 7 2 2 2 7 2 3" xfId="54755"/>
    <cellStyle name="Normal 7 2 2 2 7 3" xfId="24619"/>
    <cellStyle name="Normal 7 2 2 2 7 3 2" xfId="54757"/>
    <cellStyle name="Normal 7 2 2 2 7 4" xfId="54754"/>
    <cellStyle name="Normal 7 2 2 2 8" xfId="24620"/>
    <cellStyle name="Normal 7 2 2 2 8 2" xfId="24621"/>
    <cellStyle name="Normal 7 2 2 2 8 2 2" xfId="24622"/>
    <cellStyle name="Normal 7 2 2 2 8 2 2 2" xfId="54760"/>
    <cellStyle name="Normal 7 2 2 2 8 2 3" xfId="54759"/>
    <cellStyle name="Normal 7 2 2 2 8 3" xfId="24623"/>
    <cellStyle name="Normal 7 2 2 2 8 3 2" xfId="54761"/>
    <cellStyle name="Normal 7 2 2 2 8 4" xfId="54758"/>
    <cellStyle name="Normal 7 2 2 2 9" xfId="24624"/>
    <cellStyle name="Normal 7 2 2 2 9 2" xfId="24625"/>
    <cellStyle name="Normal 7 2 2 2 9 2 2" xfId="24626"/>
    <cellStyle name="Normal 7 2 2 2 9 2 2 2" xfId="54764"/>
    <cellStyle name="Normal 7 2 2 2 9 2 3" xfId="54763"/>
    <cellStyle name="Normal 7 2 2 2 9 3" xfId="24627"/>
    <cellStyle name="Normal 7 2 2 2 9 3 2" xfId="54765"/>
    <cellStyle name="Normal 7 2 2 2 9 4" xfId="54762"/>
    <cellStyle name="Normal 7 2 2 3" xfId="24628"/>
    <cellStyle name="Normal 7 2 2 3 10" xfId="24629"/>
    <cellStyle name="Normal 7 2 2 3 10 2" xfId="24630"/>
    <cellStyle name="Normal 7 2 2 3 10 2 2" xfId="54768"/>
    <cellStyle name="Normal 7 2 2 3 10 3" xfId="54767"/>
    <cellStyle name="Normal 7 2 2 3 11" xfId="24631"/>
    <cellStyle name="Normal 7 2 2 3 11 2" xfId="54769"/>
    <cellStyle name="Normal 7 2 2 3 12" xfId="54766"/>
    <cellStyle name="Normal 7 2 2 3 2" xfId="24632"/>
    <cellStyle name="Normal 7 2 2 3 2 2" xfId="24633"/>
    <cellStyle name="Normal 7 2 2 3 2 2 2" xfId="24634"/>
    <cellStyle name="Normal 7 2 2 3 2 2 2 2" xfId="24635"/>
    <cellStyle name="Normal 7 2 2 3 2 2 2 2 2" xfId="54773"/>
    <cellStyle name="Normal 7 2 2 3 2 2 2 3" xfId="54772"/>
    <cellStyle name="Normal 7 2 2 3 2 2 3" xfId="24636"/>
    <cellStyle name="Normal 7 2 2 3 2 2 3 2" xfId="54774"/>
    <cellStyle name="Normal 7 2 2 3 2 2 4" xfId="54771"/>
    <cellStyle name="Normal 7 2 2 3 2 3" xfId="24637"/>
    <cellStyle name="Normal 7 2 2 3 2 3 2" xfId="24638"/>
    <cellStyle name="Normal 7 2 2 3 2 3 2 2" xfId="24639"/>
    <cellStyle name="Normal 7 2 2 3 2 3 2 2 2" xfId="54777"/>
    <cellStyle name="Normal 7 2 2 3 2 3 2 3" xfId="54776"/>
    <cellStyle name="Normal 7 2 2 3 2 3 3" xfId="24640"/>
    <cellStyle name="Normal 7 2 2 3 2 3 3 2" xfId="54778"/>
    <cellStyle name="Normal 7 2 2 3 2 3 4" xfId="54775"/>
    <cellStyle name="Normal 7 2 2 3 2 4" xfId="24641"/>
    <cellStyle name="Normal 7 2 2 3 2 4 2" xfId="24642"/>
    <cellStyle name="Normal 7 2 2 3 2 4 2 2" xfId="24643"/>
    <cellStyle name="Normal 7 2 2 3 2 4 2 2 2" xfId="54781"/>
    <cellStyle name="Normal 7 2 2 3 2 4 2 3" xfId="54780"/>
    <cellStyle name="Normal 7 2 2 3 2 4 3" xfId="24644"/>
    <cellStyle name="Normal 7 2 2 3 2 4 3 2" xfId="54782"/>
    <cellStyle name="Normal 7 2 2 3 2 4 4" xfId="54779"/>
    <cellStyle name="Normal 7 2 2 3 2 5" xfId="24645"/>
    <cellStyle name="Normal 7 2 2 3 2 5 2" xfId="24646"/>
    <cellStyle name="Normal 7 2 2 3 2 5 2 2" xfId="54784"/>
    <cellStyle name="Normal 7 2 2 3 2 5 3" xfId="54783"/>
    <cellStyle name="Normal 7 2 2 3 2 6" xfId="24647"/>
    <cellStyle name="Normal 7 2 2 3 2 6 2" xfId="54785"/>
    <cellStyle name="Normal 7 2 2 3 2 7" xfId="54770"/>
    <cellStyle name="Normal 7 2 2 3 3" xfId="24648"/>
    <cellStyle name="Normal 7 2 2 3 3 2" xfId="24649"/>
    <cellStyle name="Normal 7 2 2 3 3 2 2" xfId="24650"/>
    <cellStyle name="Normal 7 2 2 3 3 2 2 2" xfId="24651"/>
    <cellStyle name="Normal 7 2 2 3 3 2 2 2 2" xfId="54789"/>
    <cellStyle name="Normal 7 2 2 3 3 2 2 3" xfId="54788"/>
    <cellStyle name="Normal 7 2 2 3 3 2 3" xfId="24652"/>
    <cellStyle name="Normal 7 2 2 3 3 2 3 2" xfId="54790"/>
    <cellStyle name="Normal 7 2 2 3 3 2 4" xfId="54787"/>
    <cellStyle name="Normal 7 2 2 3 3 3" xfId="24653"/>
    <cellStyle name="Normal 7 2 2 3 3 3 2" xfId="24654"/>
    <cellStyle name="Normal 7 2 2 3 3 3 2 2" xfId="24655"/>
    <cellStyle name="Normal 7 2 2 3 3 3 2 2 2" xfId="54793"/>
    <cellStyle name="Normal 7 2 2 3 3 3 2 3" xfId="54792"/>
    <cellStyle name="Normal 7 2 2 3 3 3 3" xfId="24656"/>
    <cellStyle name="Normal 7 2 2 3 3 3 3 2" xfId="54794"/>
    <cellStyle name="Normal 7 2 2 3 3 3 4" xfId="54791"/>
    <cellStyle name="Normal 7 2 2 3 3 4" xfId="24657"/>
    <cellStyle name="Normal 7 2 2 3 3 4 2" xfId="24658"/>
    <cellStyle name="Normal 7 2 2 3 3 4 2 2" xfId="24659"/>
    <cellStyle name="Normal 7 2 2 3 3 4 2 2 2" xfId="54797"/>
    <cellStyle name="Normal 7 2 2 3 3 4 2 3" xfId="54796"/>
    <cellStyle name="Normal 7 2 2 3 3 4 3" xfId="24660"/>
    <cellStyle name="Normal 7 2 2 3 3 4 3 2" xfId="54798"/>
    <cellStyle name="Normal 7 2 2 3 3 4 4" xfId="54795"/>
    <cellStyle name="Normal 7 2 2 3 3 5" xfId="24661"/>
    <cellStyle name="Normal 7 2 2 3 3 5 2" xfId="24662"/>
    <cellStyle name="Normal 7 2 2 3 3 5 2 2" xfId="54800"/>
    <cellStyle name="Normal 7 2 2 3 3 5 3" xfId="54799"/>
    <cellStyle name="Normal 7 2 2 3 3 6" xfId="24663"/>
    <cellStyle name="Normal 7 2 2 3 3 6 2" xfId="54801"/>
    <cellStyle name="Normal 7 2 2 3 3 7" xfId="54786"/>
    <cellStyle name="Normal 7 2 2 3 4" xfId="24664"/>
    <cellStyle name="Normal 7 2 2 3 4 2" xfId="24665"/>
    <cellStyle name="Normal 7 2 2 3 4 2 2" xfId="24666"/>
    <cellStyle name="Normal 7 2 2 3 4 2 2 2" xfId="24667"/>
    <cellStyle name="Normal 7 2 2 3 4 2 2 2 2" xfId="54805"/>
    <cellStyle name="Normal 7 2 2 3 4 2 2 3" xfId="54804"/>
    <cellStyle name="Normal 7 2 2 3 4 2 3" xfId="24668"/>
    <cellStyle name="Normal 7 2 2 3 4 2 3 2" xfId="54806"/>
    <cellStyle name="Normal 7 2 2 3 4 2 4" xfId="54803"/>
    <cellStyle name="Normal 7 2 2 3 4 3" xfId="24669"/>
    <cellStyle name="Normal 7 2 2 3 4 3 2" xfId="24670"/>
    <cellStyle name="Normal 7 2 2 3 4 3 2 2" xfId="24671"/>
    <cellStyle name="Normal 7 2 2 3 4 3 2 2 2" xfId="54809"/>
    <cellStyle name="Normal 7 2 2 3 4 3 2 3" xfId="54808"/>
    <cellStyle name="Normal 7 2 2 3 4 3 3" xfId="24672"/>
    <cellStyle name="Normal 7 2 2 3 4 3 3 2" xfId="54810"/>
    <cellStyle name="Normal 7 2 2 3 4 3 4" xfId="54807"/>
    <cellStyle name="Normal 7 2 2 3 4 4" xfId="24673"/>
    <cellStyle name="Normal 7 2 2 3 4 4 2" xfId="24674"/>
    <cellStyle name="Normal 7 2 2 3 4 4 2 2" xfId="54812"/>
    <cellStyle name="Normal 7 2 2 3 4 4 3" xfId="54811"/>
    <cellStyle name="Normal 7 2 2 3 4 5" xfId="24675"/>
    <cellStyle name="Normal 7 2 2 3 4 5 2" xfId="54813"/>
    <cellStyle name="Normal 7 2 2 3 4 6" xfId="54802"/>
    <cellStyle name="Normal 7 2 2 3 5" xfId="24676"/>
    <cellStyle name="Normal 7 2 2 3 5 2" xfId="24677"/>
    <cellStyle name="Normal 7 2 2 3 5 2 2" xfId="24678"/>
    <cellStyle name="Normal 7 2 2 3 5 2 2 2" xfId="54816"/>
    <cellStyle name="Normal 7 2 2 3 5 2 3" xfId="54815"/>
    <cellStyle name="Normal 7 2 2 3 5 3" xfId="24679"/>
    <cellStyle name="Normal 7 2 2 3 5 3 2" xfId="54817"/>
    <cellStyle name="Normal 7 2 2 3 5 4" xfId="54814"/>
    <cellStyle name="Normal 7 2 2 3 6" xfId="24680"/>
    <cellStyle name="Normal 7 2 2 3 6 2" xfId="24681"/>
    <cellStyle name="Normal 7 2 2 3 6 2 2" xfId="24682"/>
    <cellStyle name="Normal 7 2 2 3 6 2 2 2" xfId="54820"/>
    <cellStyle name="Normal 7 2 2 3 6 2 3" xfId="54819"/>
    <cellStyle name="Normal 7 2 2 3 6 3" xfId="24683"/>
    <cellStyle name="Normal 7 2 2 3 6 3 2" xfId="54821"/>
    <cellStyle name="Normal 7 2 2 3 6 4" xfId="54818"/>
    <cellStyle name="Normal 7 2 2 3 7" xfId="24684"/>
    <cellStyle name="Normal 7 2 2 3 7 2" xfId="24685"/>
    <cellStyle name="Normal 7 2 2 3 7 2 2" xfId="24686"/>
    <cellStyle name="Normal 7 2 2 3 7 2 2 2" xfId="54824"/>
    <cellStyle name="Normal 7 2 2 3 7 2 3" xfId="54823"/>
    <cellStyle name="Normal 7 2 2 3 7 3" xfId="24687"/>
    <cellStyle name="Normal 7 2 2 3 7 3 2" xfId="54825"/>
    <cellStyle name="Normal 7 2 2 3 7 4" xfId="54822"/>
    <cellStyle name="Normal 7 2 2 3 8" xfId="24688"/>
    <cellStyle name="Normal 7 2 2 3 8 2" xfId="24689"/>
    <cellStyle name="Normal 7 2 2 3 8 2 2" xfId="24690"/>
    <cellStyle name="Normal 7 2 2 3 8 2 2 2" xfId="54828"/>
    <cellStyle name="Normal 7 2 2 3 8 2 3" xfId="54827"/>
    <cellStyle name="Normal 7 2 2 3 8 3" xfId="24691"/>
    <cellStyle name="Normal 7 2 2 3 8 3 2" xfId="54829"/>
    <cellStyle name="Normal 7 2 2 3 8 4" xfId="54826"/>
    <cellStyle name="Normal 7 2 2 3 9" xfId="24692"/>
    <cellStyle name="Normal 7 2 2 3 9 2" xfId="24693"/>
    <cellStyle name="Normal 7 2 2 3 9 2 2" xfId="24694"/>
    <cellStyle name="Normal 7 2 2 3 9 2 2 2" xfId="54832"/>
    <cellStyle name="Normal 7 2 2 3 9 2 3" xfId="54831"/>
    <cellStyle name="Normal 7 2 2 3 9 3" xfId="24695"/>
    <cellStyle name="Normal 7 2 2 3 9 3 2" xfId="54833"/>
    <cellStyle name="Normal 7 2 2 3 9 4" xfId="54830"/>
    <cellStyle name="Normal 7 2 2 4" xfId="24696"/>
    <cellStyle name="Normal 7 2 2 4 2" xfId="24697"/>
    <cellStyle name="Normal 7 2 2 4 2 2" xfId="24698"/>
    <cellStyle name="Normal 7 2 2 4 2 2 2" xfId="24699"/>
    <cellStyle name="Normal 7 2 2 4 2 2 2 2" xfId="54837"/>
    <cellStyle name="Normal 7 2 2 4 2 2 3" xfId="54836"/>
    <cellStyle name="Normal 7 2 2 4 2 3" xfId="24700"/>
    <cellStyle name="Normal 7 2 2 4 2 3 2" xfId="54838"/>
    <cellStyle name="Normal 7 2 2 4 2 4" xfId="54835"/>
    <cellStyle name="Normal 7 2 2 4 3" xfId="24701"/>
    <cellStyle name="Normal 7 2 2 4 3 2" xfId="24702"/>
    <cellStyle name="Normal 7 2 2 4 3 2 2" xfId="24703"/>
    <cellStyle name="Normal 7 2 2 4 3 2 2 2" xfId="54841"/>
    <cellStyle name="Normal 7 2 2 4 3 2 3" xfId="54840"/>
    <cellStyle name="Normal 7 2 2 4 3 3" xfId="24704"/>
    <cellStyle name="Normal 7 2 2 4 3 3 2" xfId="54842"/>
    <cellStyle name="Normal 7 2 2 4 3 4" xfId="54839"/>
    <cellStyle name="Normal 7 2 2 4 4" xfId="24705"/>
    <cellStyle name="Normal 7 2 2 4 4 2" xfId="24706"/>
    <cellStyle name="Normal 7 2 2 4 4 2 2" xfId="24707"/>
    <cellStyle name="Normal 7 2 2 4 4 2 2 2" xfId="54845"/>
    <cellStyle name="Normal 7 2 2 4 4 2 3" xfId="54844"/>
    <cellStyle name="Normal 7 2 2 4 4 3" xfId="24708"/>
    <cellStyle name="Normal 7 2 2 4 4 3 2" xfId="54846"/>
    <cellStyle name="Normal 7 2 2 4 4 4" xfId="54843"/>
    <cellStyle name="Normal 7 2 2 4 5" xfId="24709"/>
    <cellStyle name="Normal 7 2 2 4 5 2" xfId="24710"/>
    <cellStyle name="Normal 7 2 2 4 5 2 2" xfId="54848"/>
    <cellStyle name="Normal 7 2 2 4 5 3" xfId="54847"/>
    <cellStyle name="Normal 7 2 2 4 6" xfId="24711"/>
    <cellStyle name="Normal 7 2 2 4 6 2" xfId="54849"/>
    <cellStyle name="Normal 7 2 2 4 7" xfId="54834"/>
    <cellStyle name="Normal 7 2 2 5" xfId="24712"/>
    <cellStyle name="Normal 7 2 2 5 2" xfId="24713"/>
    <cellStyle name="Normal 7 2 2 5 2 2" xfId="24714"/>
    <cellStyle name="Normal 7 2 2 5 2 2 2" xfId="24715"/>
    <cellStyle name="Normal 7 2 2 5 2 2 2 2" xfId="54853"/>
    <cellStyle name="Normal 7 2 2 5 2 2 3" xfId="54852"/>
    <cellStyle name="Normal 7 2 2 5 2 3" xfId="24716"/>
    <cellStyle name="Normal 7 2 2 5 2 3 2" xfId="54854"/>
    <cellStyle name="Normal 7 2 2 5 2 4" xfId="54851"/>
    <cellStyle name="Normal 7 2 2 5 3" xfId="24717"/>
    <cellStyle name="Normal 7 2 2 5 3 2" xfId="24718"/>
    <cellStyle name="Normal 7 2 2 5 3 2 2" xfId="24719"/>
    <cellStyle name="Normal 7 2 2 5 3 2 2 2" xfId="54857"/>
    <cellStyle name="Normal 7 2 2 5 3 2 3" xfId="54856"/>
    <cellStyle name="Normal 7 2 2 5 3 3" xfId="24720"/>
    <cellStyle name="Normal 7 2 2 5 3 3 2" xfId="54858"/>
    <cellStyle name="Normal 7 2 2 5 3 4" xfId="54855"/>
    <cellStyle name="Normal 7 2 2 5 4" xfId="24721"/>
    <cellStyle name="Normal 7 2 2 5 4 2" xfId="24722"/>
    <cellStyle name="Normal 7 2 2 5 4 2 2" xfId="24723"/>
    <cellStyle name="Normal 7 2 2 5 4 2 2 2" xfId="54861"/>
    <cellStyle name="Normal 7 2 2 5 4 2 3" xfId="54860"/>
    <cellStyle name="Normal 7 2 2 5 4 3" xfId="24724"/>
    <cellStyle name="Normal 7 2 2 5 4 3 2" xfId="54862"/>
    <cellStyle name="Normal 7 2 2 5 4 4" xfId="54859"/>
    <cellStyle name="Normal 7 2 2 5 5" xfId="24725"/>
    <cellStyle name="Normal 7 2 2 5 5 2" xfId="24726"/>
    <cellStyle name="Normal 7 2 2 5 5 2 2" xfId="54864"/>
    <cellStyle name="Normal 7 2 2 5 5 3" xfId="54863"/>
    <cellStyle name="Normal 7 2 2 5 6" xfId="24727"/>
    <cellStyle name="Normal 7 2 2 5 6 2" xfId="54865"/>
    <cellStyle name="Normal 7 2 2 5 7" xfId="54850"/>
    <cellStyle name="Normal 7 2 2 6" xfId="24728"/>
    <cellStyle name="Normal 7 2 2 6 2" xfId="24729"/>
    <cellStyle name="Normal 7 2 2 6 2 2" xfId="24730"/>
    <cellStyle name="Normal 7 2 2 6 2 2 2" xfId="24731"/>
    <cellStyle name="Normal 7 2 2 6 2 2 2 2" xfId="54869"/>
    <cellStyle name="Normal 7 2 2 6 2 2 3" xfId="54868"/>
    <cellStyle name="Normal 7 2 2 6 2 3" xfId="24732"/>
    <cellStyle name="Normal 7 2 2 6 2 3 2" xfId="54870"/>
    <cellStyle name="Normal 7 2 2 6 2 4" xfId="54867"/>
    <cellStyle name="Normal 7 2 2 6 3" xfId="24733"/>
    <cellStyle name="Normal 7 2 2 6 3 2" xfId="24734"/>
    <cellStyle name="Normal 7 2 2 6 3 2 2" xfId="24735"/>
    <cellStyle name="Normal 7 2 2 6 3 2 2 2" xfId="54873"/>
    <cellStyle name="Normal 7 2 2 6 3 2 3" xfId="54872"/>
    <cellStyle name="Normal 7 2 2 6 3 3" xfId="24736"/>
    <cellStyle name="Normal 7 2 2 6 3 3 2" xfId="54874"/>
    <cellStyle name="Normal 7 2 2 6 3 4" xfId="54871"/>
    <cellStyle name="Normal 7 2 2 6 4" xfId="24737"/>
    <cellStyle name="Normal 7 2 2 6 4 2" xfId="24738"/>
    <cellStyle name="Normal 7 2 2 6 4 2 2" xfId="54876"/>
    <cellStyle name="Normal 7 2 2 6 4 3" xfId="54875"/>
    <cellStyle name="Normal 7 2 2 6 5" xfId="24739"/>
    <cellStyle name="Normal 7 2 2 6 5 2" xfId="54877"/>
    <cellStyle name="Normal 7 2 2 6 6" xfId="54866"/>
    <cellStyle name="Normal 7 2 2 7" xfId="24740"/>
    <cellStyle name="Normal 7 2 2 7 2" xfId="24741"/>
    <cellStyle name="Normal 7 2 2 7 2 2" xfId="24742"/>
    <cellStyle name="Normal 7 2 2 7 2 2 2" xfId="54880"/>
    <cellStyle name="Normal 7 2 2 7 2 3" xfId="54879"/>
    <cellStyle name="Normal 7 2 2 7 3" xfId="24743"/>
    <cellStyle name="Normal 7 2 2 7 3 2" xfId="54881"/>
    <cellStyle name="Normal 7 2 2 7 4" xfId="54878"/>
    <cellStyle name="Normal 7 2 2 8" xfId="24744"/>
    <cellStyle name="Normal 7 2 2 8 2" xfId="24745"/>
    <cellStyle name="Normal 7 2 2 8 2 2" xfId="24746"/>
    <cellStyle name="Normal 7 2 2 8 2 2 2" xfId="54884"/>
    <cellStyle name="Normal 7 2 2 8 2 3" xfId="54883"/>
    <cellStyle name="Normal 7 2 2 8 3" xfId="24747"/>
    <cellStyle name="Normal 7 2 2 8 3 2" xfId="54885"/>
    <cellStyle name="Normal 7 2 2 8 4" xfId="54882"/>
    <cellStyle name="Normal 7 2 2 9" xfId="24748"/>
    <cellStyle name="Normal 7 2 2 9 2" xfId="24749"/>
    <cellStyle name="Normal 7 2 2 9 2 2" xfId="24750"/>
    <cellStyle name="Normal 7 2 2 9 2 2 2" xfId="54888"/>
    <cellStyle name="Normal 7 2 2 9 2 3" xfId="54887"/>
    <cellStyle name="Normal 7 2 2 9 3" xfId="24751"/>
    <cellStyle name="Normal 7 2 2 9 3 2" xfId="54889"/>
    <cellStyle name="Normal 7 2 2 9 4" xfId="54886"/>
    <cellStyle name="Normal 7 2 3" xfId="24752"/>
    <cellStyle name="Normal 7 2 3 10" xfId="24753"/>
    <cellStyle name="Normal 7 2 3 10 2" xfId="24754"/>
    <cellStyle name="Normal 7 2 3 10 2 2" xfId="24755"/>
    <cellStyle name="Normal 7 2 3 10 2 2 2" xfId="54893"/>
    <cellStyle name="Normal 7 2 3 10 2 3" xfId="54892"/>
    <cellStyle name="Normal 7 2 3 10 3" xfId="24756"/>
    <cellStyle name="Normal 7 2 3 10 3 2" xfId="54894"/>
    <cellStyle name="Normal 7 2 3 10 4" xfId="54891"/>
    <cellStyle name="Normal 7 2 3 11" xfId="24757"/>
    <cellStyle name="Normal 7 2 3 11 2" xfId="24758"/>
    <cellStyle name="Normal 7 2 3 11 2 2" xfId="54896"/>
    <cellStyle name="Normal 7 2 3 11 3" xfId="54895"/>
    <cellStyle name="Normal 7 2 3 12" xfId="24759"/>
    <cellStyle name="Normal 7 2 3 12 2" xfId="54897"/>
    <cellStyle name="Normal 7 2 3 13" xfId="24760"/>
    <cellStyle name="Normal 7 2 3 13 2" xfId="54898"/>
    <cellStyle name="Normal 7 2 3 14" xfId="54890"/>
    <cellStyle name="Normal 7 2 3 2" xfId="24761"/>
    <cellStyle name="Normal 7 2 3 2 10" xfId="24762"/>
    <cellStyle name="Normal 7 2 3 2 10 2" xfId="24763"/>
    <cellStyle name="Normal 7 2 3 2 10 2 2" xfId="54901"/>
    <cellStyle name="Normal 7 2 3 2 10 3" xfId="54900"/>
    <cellStyle name="Normal 7 2 3 2 11" xfId="24764"/>
    <cellStyle name="Normal 7 2 3 2 11 2" xfId="54902"/>
    <cellStyle name="Normal 7 2 3 2 12" xfId="54899"/>
    <cellStyle name="Normal 7 2 3 2 2" xfId="24765"/>
    <cellStyle name="Normal 7 2 3 2 2 2" xfId="24766"/>
    <cellStyle name="Normal 7 2 3 2 2 2 2" xfId="24767"/>
    <cellStyle name="Normal 7 2 3 2 2 2 2 2" xfId="24768"/>
    <cellStyle name="Normal 7 2 3 2 2 2 2 2 2" xfId="54906"/>
    <cellStyle name="Normal 7 2 3 2 2 2 2 3" xfId="54905"/>
    <cellStyle name="Normal 7 2 3 2 2 2 3" xfId="24769"/>
    <cellStyle name="Normal 7 2 3 2 2 2 3 2" xfId="54907"/>
    <cellStyle name="Normal 7 2 3 2 2 2 4" xfId="54904"/>
    <cellStyle name="Normal 7 2 3 2 2 3" xfId="24770"/>
    <cellStyle name="Normal 7 2 3 2 2 3 2" xfId="24771"/>
    <cellStyle name="Normal 7 2 3 2 2 3 2 2" xfId="24772"/>
    <cellStyle name="Normal 7 2 3 2 2 3 2 2 2" xfId="54910"/>
    <cellStyle name="Normal 7 2 3 2 2 3 2 3" xfId="54909"/>
    <cellStyle name="Normal 7 2 3 2 2 3 3" xfId="24773"/>
    <cellStyle name="Normal 7 2 3 2 2 3 3 2" xfId="54911"/>
    <cellStyle name="Normal 7 2 3 2 2 3 4" xfId="54908"/>
    <cellStyle name="Normal 7 2 3 2 2 4" xfId="24774"/>
    <cellStyle name="Normal 7 2 3 2 2 4 2" xfId="24775"/>
    <cellStyle name="Normal 7 2 3 2 2 4 2 2" xfId="24776"/>
    <cellStyle name="Normal 7 2 3 2 2 4 2 2 2" xfId="54914"/>
    <cellStyle name="Normal 7 2 3 2 2 4 2 3" xfId="54913"/>
    <cellStyle name="Normal 7 2 3 2 2 4 3" xfId="24777"/>
    <cellStyle name="Normal 7 2 3 2 2 4 3 2" xfId="54915"/>
    <cellStyle name="Normal 7 2 3 2 2 4 4" xfId="54912"/>
    <cellStyle name="Normal 7 2 3 2 2 5" xfId="24778"/>
    <cellStyle name="Normal 7 2 3 2 2 5 2" xfId="24779"/>
    <cellStyle name="Normal 7 2 3 2 2 5 2 2" xfId="54917"/>
    <cellStyle name="Normal 7 2 3 2 2 5 3" xfId="54916"/>
    <cellStyle name="Normal 7 2 3 2 2 6" xfId="24780"/>
    <cellStyle name="Normal 7 2 3 2 2 6 2" xfId="54918"/>
    <cellStyle name="Normal 7 2 3 2 2 7" xfId="54903"/>
    <cellStyle name="Normal 7 2 3 2 3" xfId="24781"/>
    <cellStyle name="Normal 7 2 3 2 3 2" xfId="24782"/>
    <cellStyle name="Normal 7 2 3 2 3 2 2" xfId="24783"/>
    <cellStyle name="Normal 7 2 3 2 3 2 2 2" xfId="24784"/>
    <cellStyle name="Normal 7 2 3 2 3 2 2 2 2" xfId="54922"/>
    <cellStyle name="Normal 7 2 3 2 3 2 2 3" xfId="54921"/>
    <cellStyle name="Normal 7 2 3 2 3 2 3" xfId="24785"/>
    <cellStyle name="Normal 7 2 3 2 3 2 3 2" xfId="54923"/>
    <cellStyle name="Normal 7 2 3 2 3 2 4" xfId="54920"/>
    <cellStyle name="Normal 7 2 3 2 3 3" xfId="24786"/>
    <cellStyle name="Normal 7 2 3 2 3 3 2" xfId="24787"/>
    <cellStyle name="Normal 7 2 3 2 3 3 2 2" xfId="24788"/>
    <cellStyle name="Normal 7 2 3 2 3 3 2 2 2" xfId="54926"/>
    <cellStyle name="Normal 7 2 3 2 3 3 2 3" xfId="54925"/>
    <cellStyle name="Normal 7 2 3 2 3 3 3" xfId="24789"/>
    <cellStyle name="Normal 7 2 3 2 3 3 3 2" xfId="54927"/>
    <cellStyle name="Normal 7 2 3 2 3 3 4" xfId="54924"/>
    <cellStyle name="Normal 7 2 3 2 3 4" xfId="24790"/>
    <cellStyle name="Normal 7 2 3 2 3 4 2" xfId="24791"/>
    <cellStyle name="Normal 7 2 3 2 3 4 2 2" xfId="24792"/>
    <cellStyle name="Normal 7 2 3 2 3 4 2 2 2" xfId="54930"/>
    <cellStyle name="Normal 7 2 3 2 3 4 2 3" xfId="54929"/>
    <cellStyle name="Normal 7 2 3 2 3 4 3" xfId="24793"/>
    <cellStyle name="Normal 7 2 3 2 3 4 3 2" xfId="54931"/>
    <cellStyle name="Normal 7 2 3 2 3 4 4" xfId="54928"/>
    <cellStyle name="Normal 7 2 3 2 3 5" xfId="24794"/>
    <cellStyle name="Normal 7 2 3 2 3 5 2" xfId="24795"/>
    <cellStyle name="Normal 7 2 3 2 3 5 2 2" xfId="54933"/>
    <cellStyle name="Normal 7 2 3 2 3 5 3" xfId="54932"/>
    <cellStyle name="Normal 7 2 3 2 3 6" xfId="24796"/>
    <cellStyle name="Normal 7 2 3 2 3 6 2" xfId="54934"/>
    <cellStyle name="Normal 7 2 3 2 3 7" xfId="54919"/>
    <cellStyle name="Normal 7 2 3 2 4" xfId="24797"/>
    <cellStyle name="Normal 7 2 3 2 4 2" xfId="24798"/>
    <cellStyle name="Normal 7 2 3 2 4 2 2" xfId="24799"/>
    <cellStyle name="Normal 7 2 3 2 4 2 2 2" xfId="24800"/>
    <cellStyle name="Normal 7 2 3 2 4 2 2 2 2" xfId="54938"/>
    <cellStyle name="Normal 7 2 3 2 4 2 2 3" xfId="54937"/>
    <cellStyle name="Normal 7 2 3 2 4 2 3" xfId="24801"/>
    <cellStyle name="Normal 7 2 3 2 4 2 3 2" xfId="54939"/>
    <cellStyle name="Normal 7 2 3 2 4 2 4" xfId="54936"/>
    <cellStyle name="Normal 7 2 3 2 4 3" xfId="24802"/>
    <cellStyle name="Normal 7 2 3 2 4 3 2" xfId="24803"/>
    <cellStyle name="Normal 7 2 3 2 4 3 2 2" xfId="24804"/>
    <cellStyle name="Normal 7 2 3 2 4 3 2 2 2" xfId="54942"/>
    <cellStyle name="Normal 7 2 3 2 4 3 2 3" xfId="54941"/>
    <cellStyle name="Normal 7 2 3 2 4 3 3" xfId="24805"/>
    <cellStyle name="Normal 7 2 3 2 4 3 3 2" xfId="54943"/>
    <cellStyle name="Normal 7 2 3 2 4 3 4" xfId="54940"/>
    <cellStyle name="Normal 7 2 3 2 4 4" xfId="24806"/>
    <cellStyle name="Normal 7 2 3 2 4 4 2" xfId="24807"/>
    <cellStyle name="Normal 7 2 3 2 4 4 2 2" xfId="54945"/>
    <cellStyle name="Normal 7 2 3 2 4 4 3" xfId="54944"/>
    <cellStyle name="Normal 7 2 3 2 4 5" xfId="24808"/>
    <cellStyle name="Normal 7 2 3 2 4 5 2" xfId="54946"/>
    <cellStyle name="Normal 7 2 3 2 4 6" xfId="54935"/>
    <cellStyle name="Normal 7 2 3 2 5" xfId="24809"/>
    <cellStyle name="Normal 7 2 3 2 5 2" xfId="24810"/>
    <cellStyle name="Normal 7 2 3 2 5 2 2" xfId="24811"/>
    <cellStyle name="Normal 7 2 3 2 5 2 2 2" xfId="54949"/>
    <cellStyle name="Normal 7 2 3 2 5 2 3" xfId="54948"/>
    <cellStyle name="Normal 7 2 3 2 5 3" xfId="24812"/>
    <cellStyle name="Normal 7 2 3 2 5 3 2" xfId="54950"/>
    <cellStyle name="Normal 7 2 3 2 5 4" xfId="54947"/>
    <cellStyle name="Normal 7 2 3 2 6" xfId="24813"/>
    <cellStyle name="Normal 7 2 3 2 6 2" xfId="24814"/>
    <cellStyle name="Normal 7 2 3 2 6 2 2" xfId="24815"/>
    <cellStyle name="Normal 7 2 3 2 6 2 2 2" xfId="54953"/>
    <cellStyle name="Normal 7 2 3 2 6 2 3" xfId="54952"/>
    <cellStyle name="Normal 7 2 3 2 6 3" xfId="24816"/>
    <cellStyle name="Normal 7 2 3 2 6 3 2" xfId="54954"/>
    <cellStyle name="Normal 7 2 3 2 6 4" xfId="54951"/>
    <cellStyle name="Normal 7 2 3 2 7" xfId="24817"/>
    <cellStyle name="Normal 7 2 3 2 7 2" xfId="24818"/>
    <cellStyle name="Normal 7 2 3 2 7 2 2" xfId="24819"/>
    <cellStyle name="Normal 7 2 3 2 7 2 2 2" xfId="54957"/>
    <cellStyle name="Normal 7 2 3 2 7 2 3" xfId="54956"/>
    <cellStyle name="Normal 7 2 3 2 7 3" xfId="24820"/>
    <cellStyle name="Normal 7 2 3 2 7 3 2" xfId="54958"/>
    <cellStyle name="Normal 7 2 3 2 7 4" xfId="54955"/>
    <cellStyle name="Normal 7 2 3 2 8" xfId="24821"/>
    <cellStyle name="Normal 7 2 3 2 8 2" xfId="24822"/>
    <cellStyle name="Normal 7 2 3 2 8 2 2" xfId="24823"/>
    <cellStyle name="Normal 7 2 3 2 8 2 2 2" xfId="54961"/>
    <cellStyle name="Normal 7 2 3 2 8 2 3" xfId="54960"/>
    <cellStyle name="Normal 7 2 3 2 8 3" xfId="24824"/>
    <cellStyle name="Normal 7 2 3 2 8 3 2" xfId="54962"/>
    <cellStyle name="Normal 7 2 3 2 8 4" xfId="54959"/>
    <cellStyle name="Normal 7 2 3 2 9" xfId="24825"/>
    <cellStyle name="Normal 7 2 3 2 9 2" xfId="24826"/>
    <cellStyle name="Normal 7 2 3 2 9 2 2" xfId="24827"/>
    <cellStyle name="Normal 7 2 3 2 9 2 2 2" xfId="54965"/>
    <cellStyle name="Normal 7 2 3 2 9 2 3" xfId="54964"/>
    <cellStyle name="Normal 7 2 3 2 9 3" xfId="24828"/>
    <cellStyle name="Normal 7 2 3 2 9 3 2" xfId="54966"/>
    <cellStyle name="Normal 7 2 3 2 9 4" xfId="54963"/>
    <cellStyle name="Normal 7 2 3 3" xfId="24829"/>
    <cellStyle name="Normal 7 2 3 3 2" xfId="24830"/>
    <cellStyle name="Normal 7 2 3 3 2 2" xfId="24831"/>
    <cellStyle name="Normal 7 2 3 3 2 2 2" xfId="24832"/>
    <cellStyle name="Normal 7 2 3 3 2 2 2 2" xfId="54970"/>
    <cellStyle name="Normal 7 2 3 3 2 2 3" xfId="54969"/>
    <cellStyle name="Normal 7 2 3 3 2 3" xfId="24833"/>
    <cellStyle name="Normal 7 2 3 3 2 3 2" xfId="54971"/>
    <cellStyle name="Normal 7 2 3 3 2 4" xfId="54968"/>
    <cellStyle name="Normal 7 2 3 3 3" xfId="24834"/>
    <cellStyle name="Normal 7 2 3 3 3 2" xfId="24835"/>
    <cellStyle name="Normal 7 2 3 3 3 2 2" xfId="24836"/>
    <cellStyle name="Normal 7 2 3 3 3 2 2 2" xfId="54974"/>
    <cellStyle name="Normal 7 2 3 3 3 2 3" xfId="54973"/>
    <cellStyle name="Normal 7 2 3 3 3 3" xfId="24837"/>
    <cellStyle name="Normal 7 2 3 3 3 3 2" xfId="54975"/>
    <cellStyle name="Normal 7 2 3 3 3 4" xfId="54972"/>
    <cellStyle name="Normal 7 2 3 3 4" xfId="24838"/>
    <cellStyle name="Normal 7 2 3 3 4 2" xfId="24839"/>
    <cellStyle name="Normal 7 2 3 3 4 2 2" xfId="24840"/>
    <cellStyle name="Normal 7 2 3 3 4 2 2 2" xfId="54978"/>
    <cellStyle name="Normal 7 2 3 3 4 2 3" xfId="54977"/>
    <cellStyle name="Normal 7 2 3 3 4 3" xfId="24841"/>
    <cellStyle name="Normal 7 2 3 3 4 3 2" xfId="54979"/>
    <cellStyle name="Normal 7 2 3 3 4 4" xfId="54976"/>
    <cellStyle name="Normal 7 2 3 3 5" xfId="24842"/>
    <cellStyle name="Normal 7 2 3 3 5 2" xfId="24843"/>
    <cellStyle name="Normal 7 2 3 3 5 2 2" xfId="54981"/>
    <cellStyle name="Normal 7 2 3 3 5 3" xfId="54980"/>
    <cellStyle name="Normal 7 2 3 3 6" xfId="24844"/>
    <cellStyle name="Normal 7 2 3 3 6 2" xfId="54982"/>
    <cellStyle name="Normal 7 2 3 3 7" xfId="54967"/>
    <cellStyle name="Normal 7 2 3 4" xfId="24845"/>
    <cellStyle name="Normal 7 2 3 4 2" xfId="24846"/>
    <cellStyle name="Normal 7 2 3 4 2 2" xfId="24847"/>
    <cellStyle name="Normal 7 2 3 4 2 2 2" xfId="24848"/>
    <cellStyle name="Normal 7 2 3 4 2 2 2 2" xfId="54986"/>
    <cellStyle name="Normal 7 2 3 4 2 2 3" xfId="54985"/>
    <cellStyle name="Normal 7 2 3 4 2 3" xfId="24849"/>
    <cellStyle name="Normal 7 2 3 4 2 3 2" xfId="54987"/>
    <cellStyle name="Normal 7 2 3 4 2 4" xfId="54984"/>
    <cellStyle name="Normal 7 2 3 4 3" xfId="24850"/>
    <cellStyle name="Normal 7 2 3 4 3 2" xfId="24851"/>
    <cellStyle name="Normal 7 2 3 4 3 2 2" xfId="24852"/>
    <cellStyle name="Normal 7 2 3 4 3 2 2 2" xfId="54990"/>
    <cellStyle name="Normal 7 2 3 4 3 2 3" xfId="54989"/>
    <cellStyle name="Normal 7 2 3 4 3 3" xfId="24853"/>
    <cellStyle name="Normal 7 2 3 4 3 3 2" xfId="54991"/>
    <cellStyle name="Normal 7 2 3 4 3 4" xfId="54988"/>
    <cellStyle name="Normal 7 2 3 4 4" xfId="24854"/>
    <cellStyle name="Normal 7 2 3 4 4 2" xfId="24855"/>
    <cellStyle name="Normal 7 2 3 4 4 2 2" xfId="24856"/>
    <cellStyle name="Normal 7 2 3 4 4 2 2 2" xfId="54994"/>
    <cellStyle name="Normal 7 2 3 4 4 2 3" xfId="54993"/>
    <cellStyle name="Normal 7 2 3 4 4 3" xfId="24857"/>
    <cellStyle name="Normal 7 2 3 4 4 3 2" xfId="54995"/>
    <cellStyle name="Normal 7 2 3 4 4 4" xfId="54992"/>
    <cellStyle name="Normal 7 2 3 4 5" xfId="24858"/>
    <cellStyle name="Normal 7 2 3 4 5 2" xfId="24859"/>
    <cellStyle name="Normal 7 2 3 4 5 2 2" xfId="54997"/>
    <cellStyle name="Normal 7 2 3 4 5 3" xfId="54996"/>
    <cellStyle name="Normal 7 2 3 4 6" xfId="24860"/>
    <cellStyle name="Normal 7 2 3 4 6 2" xfId="54998"/>
    <cellStyle name="Normal 7 2 3 4 7" xfId="54983"/>
    <cellStyle name="Normal 7 2 3 5" xfId="24861"/>
    <cellStyle name="Normal 7 2 3 5 2" xfId="24862"/>
    <cellStyle name="Normal 7 2 3 5 2 2" xfId="24863"/>
    <cellStyle name="Normal 7 2 3 5 2 2 2" xfId="24864"/>
    <cellStyle name="Normal 7 2 3 5 2 2 2 2" xfId="55002"/>
    <cellStyle name="Normal 7 2 3 5 2 2 3" xfId="55001"/>
    <cellStyle name="Normal 7 2 3 5 2 3" xfId="24865"/>
    <cellStyle name="Normal 7 2 3 5 2 3 2" xfId="55003"/>
    <cellStyle name="Normal 7 2 3 5 2 4" xfId="55000"/>
    <cellStyle name="Normal 7 2 3 5 3" xfId="24866"/>
    <cellStyle name="Normal 7 2 3 5 3 2" xfId="24867"/>
    <cellStyle name="Normal 7 2 3 5 3 2 2" xfId="24868"/>
    <cellStyle name="Normal 7 2 3 5 3 2 2 2" xfId="55006"/>
    <cellStyle name="Normal 7 2 3 5 3 2 3" xfId="55005"/>
    <cellStyle name="Normal 7 2 3 5 3 3" xfId="24869"/>
    <cellStyle name="Normal 7 2 3 5 3 3 2" xfId="55007"/>
    <cellStyle name="Normal 7 2 3 5 3 4" xfId="55004"/>
    <cellStyle name="Normal 7 2 3 5 4" xfId="24870"/>
    <cellStyle name="Normal 7 2 3 5 4 2" xfId="24871"/>
    <cellStyle name="Normal 7 2 3 5 4 2 2" xfId="55009"/>
    <cellStyle name="Normal 7 2 3 5 4 3" xfId="55008"/>
    <cellStyle name="Normal 7 2 3 5 5" xfId="24872"/>
    <cellStyle name="Normal 7 2 3 5 5 2" xfId="55010"/>
    <cellStyle name="Normal 7 2 3 5 6" xfId="54999"/>
    <cellStyle name="Normal 7 2 3 6" xfId="24873"/>
    <cellStyle name="Normal 7 2 3 6 2" xfId="24874"/>
    <cellStyle name="Normal 7 2 3 6 2 2" xfId="24875"/>
    <cellStyle name="Normal 7 2 3 6 2 2 2" xfId="55013"/>
    <cellStyle name="Normal 7 2 3 6 2 3" xfId="55012"/>
    <cellStyle name="Normal 7 2 3 6 3" xfId="24876"/>
    <cellStyle name="Normal 7 2 3 6 3 2" xfId="55014"/>
    <cellStyle name="Normal 7 2 3 6 4" xfId="55011"/>
    <cellStyle name="Normal 7 2 3 7" xfId="24877"/>
    <cellStyle name="Normal 7 2 3 7 2" xfId="24878"/>
    <cellStyle name="Normal 7 2 3 7 2 2" xfId="24879"/>
    <cellStyle name="Normal 7 2 3 7 2 2 2" xfId="55017"/>
    <cellStyle name="Normal 7 2 3 7 2 3" xfId="55016"/>
    <cellStyle name="Normal 7 2 3 7 3" xfId="24880"/>
    <cellStyle name="Normal 7 2 3 7 3 2" xfId="55018"/>
    <cellStyle name="Normal 7 2 3 7 4" xfId="55015"/>
    <cellStyle name="Normal 7 2 3 8" xfId="24881"/>
    <cellStyle name="Normal 7 2 3 8 2" xfId="24882"/>
    <cellStyle name="Normal 7 2 3 8 2 2" xfId="24883"/>
    <cellStyle name="Normal 7 2 3 8 2 2 2" xfId="55021"/>
    <cellStyle name="Normal 7 2 3 8 2 3" xfId="55020"/>
    <cellStyle name="Normal 7 2 3 8 3" xfId="24884"/>
    <cellStyle name="Normal 7 2 3 8 3 2" xfId="55022"/>
    <cellStyle name="Normal 7 2 3 8 4" xfId="55019"/>
    <cellStyle name="Normal 7 2 3 9" xfId="24885"/>
    <cellStyle name="Normal 7 2 3 9 2" xfId="24886"/>
    <cellStyle name="Normal 7 2 3 9 2 2" xfId="24887"/>
    <cellStyle name="Normal 7 2 3 9 2 2 2" xfId="55025"/>
    <cellStyle name="Normal 7 2 3 9 2 3" xfId="55024"/>
    <cellStyle name="Normal 7 2 3 9 3" xfId="24888"/>
    <cellStyle name="Normal 7 2 3 9 3 2" xfId="55026"/>
    <cellStyle name="Normal 7 2 3 9 4" xfId="55023"/>
    <cellStyle name="Normal 7 2 4" xfId="24889"/>
    <cellStyle name="Normal 7 2 4 10" xfId="24890"/>
    <cellStyle name="Normal 7 2 4 10 2" xfId="24891"/>
    <cellStyle name="Normal 7 2 4 10 2 2" xfId="55029"/>
    <cellStyle name="Normal 7 2 4 10 3" xfId="55028"/>
    <cellStyle name="Normal 7 2 4 11" xfId="24892"/>
    <cellStyle name="Normal 7 2 4 11 2" xfId="55030"/>
    <cellStyle name="Normal 7 2 4 12" xfId="55027"/>
    <cellStyle name="Normal 7 2 4 2" xfId="24893"/>
    <cellStyle name="Normal 7 2 4 2 2" xfId="24894"/>
    <cellStyle name="Normal 7 2 4 2 2 2" xfId="24895"/>
    <cellStyle name="Normal 7 2 4 2 2 2 2" xfId="24896"/>
    <cellStyle name="Normal 7 2 4 2 2 2 2 2" xfId="55034"/>
    <cellStyle name="Normal 7 2 4 2 2 2 3" xfId="55033"/>
    <cellStyle name="Normal 7 2 4 2 2 3" xfId="24897"/>
    <cellStyle name="Normal 7 2 4 2 2 3 2" xfId="55035"/>
    <cellStyle name="Normal 7 2 4 2 2 4" xfId="55032"/>
    <cellStyle name="Normal 7 2 4 2 3" xfId="24898"/>
    <cellStyle name="Normal 7 2 4 2 3 2" xfId="24899"/>
    <cellStyle name="Normal 7 2 4 2 3 2 2" xfId="24900"/>
    <cellStyle name="Normal 7 2 4 2 3 2 2 2" xfId="55038"/>
    <cellStyle name="Normal 7 2 4 2 3 2 3" xfId="55037"/>
    <cellStyle name="Normal 7 2 4 2 3 3" xfId="24901"/>
    <cellStyle name="Normal 7 2 4 2 3 3 2" xfId="55039"/>
    <cellStyle name="Normal 7 2 4 2 3 4" xfId="55036"/>
    <cellStyle name="Normal 7 2 4 2 4" xfId="24902"/>
    <cellStyle name="Normal 7 2 4 2 4 2" xfId="24903"/>
    <cellStyle name="Normal 7 2 4 2 4 2 2" xfId="24904"/>
    <cellStyle name="Normal 7 2 4 2 4 2 2 2" xfId="55042"/>
    <cellStyle name="Normal 7 2 4 2 4 2 3" xfId="55041"/>
    <cellStyle name="Normal 7 2 4 2 4 3" xfId="24905"/>
    <cellStyle name="Normal 7 2 4 2 4 3 2" xfId="55043"/>
    <cellStyle name="Normal 7 2 4 2 4 4" xfId="55040"/>
    <cellStyle name="Normal 7 2 4 2 5" xfId="24906"/>
    <cellStyle name="Normal 7 2 4 2 5 2" xfId="24907"/>
    <cellStyle name="Normal 7 2 4 2 5 2 2" xfId="55045"/>
    <cellStyle name="Normal 7 2 4 2 5 3" xfId="55044"/>
    <cellStyle name="Normal 7 2 4 2 6" xfId="24908"/>
    <cellStyle name="Normal 7 2 4 2 6 2" xfId="55046"/>
    <cellStyle name="Normal 7 2 4 2 7" xfId="55031"/>
    <cellStyle name="Normal 7 2 4 3" xfId="24909"/>
    <cellStyle name="Normal 7 2 4 3 2" xfId="24910"/>
    <cellStyle name="Normal 7 2 4 3 2 2" xfId="24911"/>
    <cellStyle name="Normal 7 2 4 3 2 2 2" xfId="24912"/>
    <cellStyle name="Normal 7 2 4 3 2 2 2 2" xfId="55050"/>
    <cellStyle name="Normal 7 2 4 3 2 2 3" xfId="55049"/>
    <cellStyle name="Normal 7 2 4 3 2 3" xfId="24913"/>
    <cellStyle name="Normal 7 2 4 3 2 3 2" xfId="55051"/>
    <cellStyle name="Normal 7 2 4 3 2 4" xfId="55048"/>
    <cellStyle name="Normal 7 2 4 3 3" xfId="24914"/>
    <cellStyle name="Normal 7 2 4 3 3 2" xfId="24915"/>
    <cellStyle name="Normal 7 2 4 3 3 2 2" xfId="24916"/>
    <cellStyle name="Normal 7 2 4 3 3 2 2 2" xfId="55054"/>
    <cellStyle name="Normal 7 2 4 3 3 2 3" xfId="55053"/>
    <cellStyle name="Normal 7 2 4 3 3 3" xfId="24917"/>
    <cellStyle name="Normal 7 2 4 3 3 3 2" xfId="55055"/>
    <cellStyle name="Normal 7 2 4 3 3 4" xfId="55052"/>
    <cellStyle name="Normal 7 2 4 3 4" xfId="24918"/>
    <cellStyle name="Normal 7 2 4 3 4 2" xfId="24919"/>
    <cellStyle name="Normal 7 2 4 3 4 2 2" xfId="24920"/>
    <cellStyle name="Normal 7 2 4 3 4 2 2 2" xfId="55058"/>
    <cellStyle name="Normal 7 2 4 3 4 2 3" xfId="55057"/>
    <cellStyle name="Normal 7 2 4 3 4 3" xfId="24921"/>
    <cellStyle name="Normal 7 2 4 3 4 3 2" xfId="55059"/>
    <cellStyle name="Normal 7 2 4 3 4 4" xfId="55056"/>
    <cellStyle name="Normal 7 2 4 3 5" xfId="24922"/>
    <cellStyle name="Normal 7 2 4 3 5 2" xfId="24923"/>
    <cellStyle name="Normal 7 2 4 3 5 2 2" xfId="55061"/>
    <cellStyle name="Normal 7 2 4 3 5 3" xfId="55060"/>
    <cellStyle name="Normal 7 2 4 3 6" xfId="24924"/>
    <cellStyle name="Normal 7 2 4 3 6 2" xfId="55062"/>
    <cellStyle name="Normal 7 2 4 3 7" xfId="55047"/>
    <cellStyle name="Normal 7 2 4 4" xfId="24925"/>
    <cellStyle name="Normal 7 2 4 4 2" xfId="24926"/>
    <cellStyle name="Normal 7 2 4 4 2 2" xfId="24927"/>
    <cellStyle name="Normal 7 2 4 4 2 2 2" xfId="24928"/>
    <cellStyle name="Normal 7 2 4 4 2 2 2 2" xfId="55066"/>
    <cellStyle name="Normal 7 2 4 4 2 2 3" xfId="55065"/>
    <cellStyle name="Normal 7 2 4 4 2 3" xfId="24929"/>
    <cellStyle name="Normal 7 2 4 4 2 3 2" xfId="55067"/>
    <cellStyle name="Normal 7 2 4 4 2 4" xfId="55064"/>
    <cellStyle name="Normal 7 2 4 4 3" xfId="24930"/>
    <cellStyle name="Normal 7 2 4 4 3 2" xfId="24931"/>
    <cellStyle name="Normal 7 2 4 4 3 2 2" xfId="24932"/>
    <cellStyle name="Normal 7 2 4 4 3 2 2 2" xfId="55070"/>
    <cellStyle name="Normal 7 2 4 4 3 2 3" xfId="55069"/>
    <cellStyle name="Normal 7 2 4 4 3 3" xfId="24933"/>
    <cellStyle name="Normal 7 2 4 4 3 3 2" xfId="55071"/>
    <cellStyle name="Normal 7 2 4 4 3 4" xfId="55068"/>
    <cellStyle name="Normal 7 2 4 4 4" xfId="24934"/>
    <cellStyle name="Normal 7 2 4 4 4 2" xfId="24935"/>
    <cellStyle name="Normal 7 2 4 4 4 2 2" xfId="55073"/>
    <cellStyle name="Normal 7 2 4 4 4 3" xfId="55072"/>
    <cellStyle name="Normal 7 2 4 4 5" xfId="24936"/>
    <cellStyle name="Normal 7 2 4 4 5 2" xfId="55074"/>
    <cellStyle name="Normal 7 2 4 4 6" xfId="55063"/>
    <cellStyle name="Normal 7 2 4 5" xfId="24937"/>
    <cellStyle name="Normal 7 2 4 5 2" xfId="24938"/>
    <cellStyle name="Normal 7 2 4 5 2 2" xfId="24939"/>
    <cellStyle name="Normal 7 2 4 5 2 2 2" xfId="55077"/>
    <cellStyle name="Normal 7 2 4 5 2 3" xfId="55076"/>
    <cellStyle name="Normal 7 2 4 5 3" xfId="24940"/>
    <cellStyle name="Normal 7 2 4 5 3 2" xfId="55078"/>
    <cellStyle name="Normal 7 2 4 5 4" xfId="55075"/>
    <cellStyle name="Normal 7 2 4 6" xfId="24941"/>
    <cellStyle name="Normal 7 2 4 6 2" xfId="24942"/>
    <cellStyle name="Normal 7 2 4 6 2 2" xfId="24943"/>
    <cellStyle name="Normal 7 2 4 6 2 2 2" xfId="55081"/>
    <cellStyle name="Normal 7 2 4 6 2 3" xfId="55080"/>
    <cellStyle name="Normal 7 2 4 6 3" xfId="24944"/>
    <cellStyle name="Normal 7 2 4 6 3 2" xfId="55082"/>
    <cellStyle name="Normal 7 2 4 6 4" xfId="55079"/>
    <cellStyle name="Normal 7 2 4 7" xfId="24945"/>
    <cellStyle name="Normal 7 2 4 7 2" xfId="24946"/>
    <cellStyle name="Normal 7 2 4 7 2 2" xfId="24947"/>
    <cellStyle name="Normal 7 2 4 7 2 2 2" xfId="55085"/>
    <cellStyle name="Normal 7 2 4 7 2 3" xfId="55084"/>
    <cellStyle name="Normal 7 2 4 7 3" xfId="24948"/>
    <cellStyle name="Normal 7 2 4 7 3 2" xfId="55086"/>
    <cellStyle name="Normal 7 2 4 7 4" xfId="55083"/>
    <cellStyle name="Normal 7 2 4 8" xfId="24949"/>
    <cellStyle name="Normal 7 2 4 8 2" xfId="24950"/>
    <cellStyle name="Normal 7 2 4 8 2 2" xfId="24951"/>
    <cellStyle name="Normal 7 2 4 8 2 2 2" xfId="55089"/>
    <cellStyle name="Normal 7 2 4 8 2 3" xfId="55088"/>
    <cellStyle name="Normal 7 2 4 8 3" xfId="24952"/>
    <cellStyle name="Normal 7 2 4 8 3 2" xfId="55090"/>
    <cellStyle name="Normal 7 2 4 8 4" xfId="55087"/>
    <cellStyle name="Normal 7 2 4 9" xfId="24953"/>
    <cellStyle name="Normal 7 2 4 9 2" xfId="24954"/>
    <cellStyle name="Normal 7 2 4 9 2 2" xfId="24955"/>
    <cellStyle name="Normal 7 2 4 9 2 2 2" xfId="55093"/>
    <cellStyle name="Normal 7 2 4 9 2 3" xfId="55092"/>
    <cellStyle name="Normal 7 2 4 9 3" xfId="24956"/>
    <cellStyle name="Normal 7 2 4 9 3 2" xfId="55094"/>
    <cellStyle name="Normal 7 2 4 9 4" xfId="55091"/>
    <cellStyle name="Normal 7 2 5" xfId="24957"/>
    <cellStyle name="Normal 7 2 5 2" xfId="24958"/>
    <cellStyle name="Normal 7 2 5 2 2" xfId="24959"/>
    <cellStyle name="Normal 7 2 5 2 2 2" xfId="24960"/>
    <cellStyle name="Normal 7 2 5 2 2 2 2" xfId="55098"/>
    <cellStyle name="Normal 7 2 5 2 2 3" xfId="55097"/>
    <cellStyle name="Normal 7 2 5 2 3" xfId="24961"/>
    <cellStyle name="Normal 7 2 5 2 3 2" xfId="55099"/>
    <cellStyle name="Normal 7 2 5 2 4" xfId="55096"/>
    <cellStyle name="Normal 7 2 5 3" xfId="24962"/>
    <cellStyle name="Normal 7 2 5 3 2" xfId="24963"/>
    <cellStyle name="Normal 7 2 5 3 2 2" xfId="24964"/>
    <cellStyle name="Normal 7 2 5 3 2 2 2" xfId="55102"/>
    <cellStyle name="Normal 7 2 5 3 2 3" xfId="55101"/>
    <cellStyle name="Normal 7 2 5 3 3" xfId="24965"/>
    <cellStyle name="Normal 7 2 5 3 3 2" xfId="55103"/>
    <cellStyle name="Normal 7 2 5 3 4" xfId="55100"/>
    <cellStyle name="Normal 7 2 5 4" xfId="24966"/>
    <cellStyle name="Normal 7 2 5 4 2" xfId="24967"/>
    <cellStyle name="Normal 7 2 5 4 2 2" xfId="24968"/>
    <cellStyle name="Normal 7 2 5 4 2 2 2" xfId="55106"/>
    <cellStyle name="Normal 7 2 5 4 2 3" xfId="55105"/>
    <cellStyle name="Normal 7 2 5 4 3" xfId="24969"/>
    <cellStyle name="Normal 7 2 5 4 3 2" xfId="55107"/>
    <cellStyle name="Normal 7 2 5 4 4" xfId="55104"/>
    <cellStyle name="Normal 7 2 5 5" xfId="24970"/>
    <cellStyle name="Normal 7 2 5 5 2" xfId="24971"/>
    <cellStyle name="Normal 7 2 5 5 2 2" xfId="55109"/>
    <cellStyle name="Normal 7 2 5 5 3" xfId="55108"/>
    <cellStyle name="Normal 7 2 5 6" xfId="24972"/>
    <cellStyle name="Normal 7 2 5 6 2" xfId="55110"/>
    <cellStyle name="Normal 7 2 5 7" xfId="55095"/>
    <cellStyle name="Normal 7 2 6" xfId="24973"/>
    <cellStyle name="Normal 7 2 6 2" xfId="24974"/>
    <cellStyle name="Normal 7 2 6 2 2" xfId="24975"/>
    <cellStyle name="Normal 7 2 6 2 2 2" xfId="24976"/>
    <cellStyle name="Normal 7 2 6 2 2 2 2" xfId="55114"/>
    <cellStyle name="Normal 7 2 6 2 2 3" xfId="55113"/>
    <cellStyle name="Normal 7 2 6 2 3" xfId="24977"/>
    <cellStyle name="Normal 7 2 6 2 3 2" xfId="55115"/>
    <cellStyle name="Normal 7 2 6 2 4" xfId="55112"/>
    <cellStyle name="Normal 7 2 6 3" xfId="24978"/>
    <cellStyle name="Normal 7 2 6 3 2" xfId="24979"/>
    <cellStyle name="Normal 7 2 6 3 2 2" xfId="24980"/>
    <cellStyle name="Normal 7 2 6 3 2 2 2" xfId="55118"/>
    <cellStyle name="Normal 7 2 6 3 2 3" xfId="55117"/>
    <cellStyle name="Normal 7 2 6 3 3" xfId="24981"/>
    <cellStyle name="Normal 7 2 6 3 3 2" xfId="55119"/>
    <cellStyle name="Normal 7 2 6 3 4" xfId="55116"/>
    <cellStyle name="Normal 7 2 6 4" xfId="24982"/>
    <cellStyle name="Normal 7 2 6 4 2" xfId="24983"/>
    <cellStyle name="Normal 7 2 6 4 2 2" xfId="24984"/>
    <cellStyle name="Normal 7 2 6 4 2 2 2" xfId="55122"/>
    <cellStyle name="Normal 7 2 6 4 2 3" xfId="55121"/>
    <cellStyle name="Normal 7 2 6 4 3" xfId="24985"/>
    <cellStyle name="Normal 7 2 6 4 3 2" xfId="55123"/>
    <cellStyle name="Normal 7 2 6 4 4" xfId="55120"/>
    <cellStyle name="Normal 7 2 6 5" xfId="24986"/>
    <cellStyle name="Normal 7 2 6 5 2" xfId="24987"/>
    <cellStyle name="Normal 7 2 6 5 2 2" xfId="55125"/>
    <cellStyle name="Normal 7 2 6 5 3" xfId="55124"/>
    <cellStyle name="Normal 7 2 6 6" xfId="24988"/>
    <cellStyle name="Normal 7 2 6 6 2" xfId="55126"/>
    <cellStyle name="Normal 7 2 6 7" xfId="55111"/>
    <cellStyle name="Normal 7 2 7" xfId="24989"/>
    <cellStyle name="Normal 7 2 7 2" xfId="24990"/>
    <cellStyle name="Normal 7 2 7 2 2" xfId="24991"/>
    <cellStyle name="Normal 7 2 7 2 2 2" xfId="24992"/>
    <cellStyle name="Normal 7 2 7 2 2 2 2" xfId="55130"/>
    <cellStyle name="Normal 7 2 7 2 2 3" xfId="55129"/>
    <cellStyle name="Normal 7 2 7 2 3" xfId="24993"/>
    <cellStyle name="Normal 7 2 7 2 3 2" xfId="55131"/>
    <cellStyle name="Normal 7 2 7 2 4" xfId="55128"/>
    <cellStyle name="Normal 7 2 7 3" xfId="24994"/>
    <cellStyle name="Normal 7 2 7 3 2" xfId="24995"/>
    <cellStyle name="Normal 7 2 7 3 2 2" xfId="24996"/>
    <cellStyle name="Normal 7 2 7 3 2 2 2" xfId="55134"/>
    <cellStyle name="Normal 7 2 7 3 2 3" xfId="55133"/>
    <cellStyle name="Normal 7 2 7 3 3" xfId="24997"/>
    <cellStyle name="Normal 7 2 7 3 3 2" xfId="55135"/>
    <cellStyle name="Normal 7 2 7 3 4" xfId="55132"/>
    <cellStyle name="Normal 7 2 7 4" xfId="24998"/>
    <cellStyle name="Normal 7 2 7 4 2" xfId="24999"/>
    <cellStyle name="Normal 7 2 7 4 2 2" xfId="55137"/>
    <cellStyle name="Normal 7 2 7 4 3" xfId="55136"/>
    <cellStyle name="Normal 7 2 7 5" xfId="25000"/>
    <cellStyle name="Normal 7 2 7 5 2" xfId="55138"/>
    <cellStyle name="Normal 7 2 7 6" xfId="55127"/>
    <cellStyle name="Normal 7 2 8" xfId="25001"/>
    <cellStyle name="Normal 7 2 8 2" xfId="25002"/>
    <cellStyle name="Normal 7 2 8 2 2" xfId="25003"/>
    <cellStyle name="Normal 7 2 8 2 2 2" xfId="55141"/>
    <cellStyle name="Normal 7 2 8 2 3" xfId="55140"/>
    <cellStyle name="Normal 7 2 8 3" xfId="25004"/>
    <cellStyle name="Normal 7 2 8 3 2" xfId="55142"/>
    <cellStyle name="Normal 7 2 8 4" xfId="55139"/>
    <cellStyle name="Normal 7 2 9" xfId="25005"/>
    <cellStyle name="Normal 7 2 9 2" xfId="25006"/>
    <cellStyle name="Normal 7 2 9 2 2" xfId="25007"/>
    <cellStyle name="Normal 7 2 9 2 2 2" xfId="55145"/>
    <cellStyle name="Normal 7 2 9 2 3" xfId="55144"/>
    <cellStyle name="Normal 7 2 9 3" xfId="25008"/>
    <cellStyle name="Normal 7 2 9 3 2" xfId="55146"/>
    <cellStyle name="Normal 7 2 9 4" xfId="55143"/>
    <cellStyle name="Normal 7 20" xfId="24408"/>
    <cellStyle name="Normal 7 20 2" xfId="54546"/>
    <cellStyle name="Normal 7 3" xfId="25009"/>
    <cellStyle name="Normal 7 3 10" xfId="25010"/>
    <cellStyle name="Normal 7 3 10 2" xfId="25011"/>
    <cellStyle name="Normal 7 3 10 2 2" xfId="25012"/>
    <cellStyle name="Normal 7 3 10 2 2 2" xfId="55150"/>
    <cellStyle name="Normal 7 3 10 2 3" xfId="55149"/>
    <cellStyle name="Normal 7 3 10 3" xfId="25013"/>
    <cellStyle name="Normal 7 3 10 3 2" xfId="55151"/>
    <cellStyle name="Normal 7 3 10 4" xfId="55148"/>
    <cellStyle name="Normal 7 3 11" xfId="25014"/>
    <cellStyle name="Normal 7 3 11 2" xfId="25015"/>
    <cellStyle name="Normal 7 3 11 2 2" xfId="25016"/>
    <cellStyle name="Normal 7 3 11 2 2 2" xfId="55154"/>
    <cellStyle name="Normal 7 3 11 2 3" xfId="55153"/>
    <cellStyle name="Normal 7 3 11 3" xfId="25017"/>
    <cellStyle name="Normal 7 3 11 3 2" xfId="55155"/>
    <cellStyle name="Normal 7 3 11 4" xfId="55152"/>
    <cellStyle name="Normal 7 3 12" xfId="25018"/>
    <cellStyle name="Normal 7 3 12 2" xfId="25019"/>
    <cellStyle name="Normal 7 3 12 2 2" xfId="25020"/>
    <cellStyle name="Normal 7 3 12 2 2 2" xfId="55158"/>
    <cellStyle name="Normal 7 3 12 2 3" xfId="55157"/>
    <cellStyle name="Normal 7 3 12 3" xfId="25021"/>
    <cellStyle name="Normal 7 3 12 3 2" xfId="55159"/>
    <cellStyle name="Normal 7 3 12 4" xfId="55156"/>
    <cellStyle name="Normal 7 3 13" xfId="25022"/>
    <cellStyle name="Normal 7 3 13 2" xfId="25023"/>
    <cellStyle name="Normal 7 3 13 2 2" xfId="55161"/>
    <cellStyle name="Normal 7 3 13 3" xfId="55160"/>
    <cellStyle name="Normal 7 3 14" xfId="25024"/>
    <cellStyle name="Normal 7 3 14 2" xfId="55162"/>
    <cellStyle name="Normal 7 3 15" xfId="25025"/>
    <cellStyle name="Normal 7 3 15 2" xfId="55163"/>
    <cellStyle name="Normal 7 3 16" xfId="55147"/>
    <cellStyle name="Normal 7 3 2" xfId="25026"/>
    <cellStyle name="Normal 7 3 2 10" xfId="25027"/>
    <cellStyle name="Normal 7 3 2 10 2" xfId="25028"/>
    <cellStyle name="Normal 7 3 2 10 2 2" xfId="25029"/>
    <cellStyle name="Normal 7 3 2 10 2 2 2" xfId="55167"/>
    <cellStyle name="Normal 7 3 2 10 2 3" xfId="55166"/>
    <cellStyle name="Normal 7 3 2 10 3" xfId="25030"/>
    <cellStyle name="Normal 7 3 2 10 3 2" xfId="55168"/>
    <cellStyle name="Normal 7 3 2 10 4" xfId="55165"/>
    <cellStyle name="Normal 7 3 2 11" xfId="25031"/>
    <cellStyle name="Normal 7 3 2 11 2" xfId="25032"/>
    <cellStyle name="Normal 7 3 2 11 2 2" xfId="25033"/>
    <cellStyle name="Normal 7 3 2 11 2 2 2" xfId="55171"/>
    <cellStyle name="Normal 7 3 2 11 2 3" xfId="55170"/>
    <cellStyle name="Normal 7 3 2 11 3" xfId="25034"/>
    <cellStyle name="Normal 7 3 2 11 3 2" xfId="55172"/>
    <cellStyle name="Normal 7 3 2 11 4" xfId="55169"/>
    <cellStyle name="Normal 7 3 2 12" xfId="25035"/>
    <cellStyle name="Normal 7 3 2 12 2" xfId="25036"/>
    <cellStyle name="Normal 7 3 2 12 2 2" xfId="55174"/>
    <cellStyle name="Normal 7 3 2 12 3" xfId="55173"/>
    <cellStyle name="Normal 7 3 2 13" xfId="25037"/>
    <cellStyle name="Normal 7 3 2 13 2" xfId="55175"/>
    <cellStyle name="Normal 7 3 2 14" xfId="25038"/>
    <cellStyle name="Normal 7 3 2 14 2" xfId="55176"/>
    <cellStyle name="Normal 7 3 2 15" xfId="55164"/>
    <cellStyle name="Normal 7 3 2 2" xfId="25039"/>
    <cellStyle name="Normal 7 3 2 2 10" xfId="25040"/>
    <cellStyle name="Normal 7 3 2 2 10 2" xfId="25041"/>
    <cellStyle name="Normal 7 3 2 2 10 2 2" xfId="25042"/>
    <cellStyle name="Normal 7 3 2 2 10 2 2 2" xfId="55180"/>
    <cellStyle name="Normal 7 3 2 2 10 2 3" xfId="55179"/>
    <cellStyle name="Normal 7 3 2 2 10 3" xfId="25043"/>
    <cellStyle name="Normal 7 3 2 2 10 3 2" xfId="55181"/>
    <cellStyle name="Normal 7 3 2 2 10 4" xfId="55178"/>
    <cellStyle name="Normal 7 3 2 2 11" xfId="25044"/>
    <cellStyle name="Normal 7 3 2 2 11 2" xfId="25045"/>
    <cellStyle name="Normal 7 3 2 2 11 2 2" xfId="55183"/>
    <cellStyle name="Normal 7 3 2 2 11 3" xfId="55182"/>
    <cellStyle name="Normal 7 3 2 2 12" xfId="25046"/>
    <cellStyle name="Normal 7 3 2 2 12 2" xfId="55184"/>
    <cellStyle name="Normal 7 3 2 2 13" xfId="25047"/>
    <cellStyle name="Normal 7 3 2 2 13 2" xfId="55185"/>
    <cellStyle name="Normal 7 3 2 2 14" xfId="55177"/>
    <cellStyle name="Normal 7 3 2 2 2" xfId="25048"/>
    <cellStyle name="Normal 7 3 2 2 2 10" xfId="25049"/>
    <cellStyle name="Normal 7 3 2 2 2 10 2" xfId="25050"/>
    <cellStyle name="Normal 7 3 2 2 2 10 2 2" xfId="55188"/>
    <cellStyle name="Normal 7 3 2 2 2 10 3" xfId="55187"/>
    <cellStyle name="Normal 7 3 2 2 2 11" xfId="25051"/>
    <cellStyle name="Normal 7 3 2 2 2 11 2" xfId="55189"/>
    <cellStyle name="Normal 7 3 2 2 2 12" xfId="55186"/>
    <cellStyle name="Normal 7 3 2 2 2 2" xfId="25052"/>
    <cellStyle name="Normal 7 3 2 2 2 2 2" xfId="25053"/>
    <cellStyle name="Normal 7 3 2 2 2 2 2 2" xfId="25054"/>
    <cellStyle name="Normal 7 3 2 2 2 2 2 2 2" xfId="25055"/>
    <cellStyle name="Normal 7 3 2 2 2 2 2 2 2 2" xfId="55193"/>
    <cellStyle name="Normal 7 3 2 2 2 2 2 2 3" xfId="55192"/>
    <cellStyle name="Normal 7 3 2 2 2 2 2 3" xfId="25056"/>
    <cellStyle name="Normal 7 3 2 2 2 2 2 3 2" xfId="55194"/>
    <cellStyle name="Normal 7 3 2 2 2 2 2 4" xfId="55191"/>
    <cellStyle name="Normal 7 3 2 2 2 2 3" xfId="25057"/>
    <cellStyle name="Normal 7 3 2 2 2 2 3 2" xfId="25058"/>
    <cellStyle name="Normal 7 3 2 2 2 2 3 2 2" xfId="25059"/>
    <cellStyle name="Normal 7 3 2 2 2 2 3 2 2 2" xfId="55197"/>
    <cellStyle name="Normal 7 3 2 2 2 2 3 2 3" xfId="55196"/>
    <cellStyle name="Normal 7 3 2 2 2 2 3 3" xfId="25060"/>
    <cellStyle name="Normal 7 3 2 2 2 2 3 3 2" xfId="55198"/>
    <cellStyle name="Normal 7 3 2 2 2 2 3 4" xfId="55195"/>
    <cellStyle name="Normal 7 3 2 2 2 2 4" xfId="25061"/>
    <cellStyle name="Normal 7 3 2 2 2 2 4 2" xfId="25062"/>
    <cellStyle name="Normal 7 3 2 2 2 2 4 2 2" xfId="25063"/>
    <cellStyle name="Normal 7 3 2 2 2 2 4 2 2 2" xfId="55201"/>
    <cellStyle name="Normal 7 3 2 2 2 2 4 2 3" xfId="55200"/>
    <cellStyle name="Normal 7 3 2 2 2 2 4 3" xfId="25064"/>
    <cellStyle name="Normal 7 3 2 2 2 2 4 3 2" xfId="55202"/>
    <cellStyle name="Normal 7 3 2 2 2 2 4 4" xfId="55199"/>
    <cellStyle name="Normal 7 3 2 2 2 2 5" xfId="25065"/>
    <cellStyle name="Normal 7 3 2 2 2 2 5 2" xfId="25066"/>
    <cellStyle name="Normal 7 3 2 2 2 2 5 2 2" xfId="55204"/>
    <cellStyle name="Normal 7 3 2 2 2 2 5 3" xfId="55203"/>
    <cellStyle name="Normal 7 3 2 2 2 2 6" xfId="25067"/>
    <cellStyle name="Normal 7 3 2 2 2 2 6 2" xfId="55205"/>
    <cellStyle name="Normal 7 3 2 2 2 2 7" xfId="55190"/>
    <cellStyle name="Normal 7 3 2 2 2 3" xfId="25068"/>
    <cellStyle name="Normal 7 3 2 2 2 3 2" xfId="25069"/>
    <cellStyle name="Normal 7 3 2 2 2 3 2 2" xfId="25070"/>
    <cellStyle name="Normal 7 3 2 2 2 3 2 2 2" xfId="25071"/>
    <cellStyle name="Normal 7 3 2 2 2 3 2 2 2 2" xfId="55209"/>
    <cellStyle name="Normal 7 3 2 2 2 3 2 2 3" xfId="55208"/>
    <cellStyle name="Normal 7 3 2 2 2 3 2 3" xfId="25072"/>
    <cellStyle name="Normal 7 3 2 2 2 3 2 3 2" xfId="55210"/>
    <cellStyle name="Normal 7 3 2 2 2 3 2 4" xfId="55207"/>
    <cellStyle name="Normal 7 3 2 2 2 3 3" xfId="25073"/>
    <cellStyle name="Normal 7 3 2 2 2 3 3 2" xfId="25074"/>
    <cellStyle name="Normal 7 3 2 2 2 3 3 2 2" xfId="25075"/>
    <cellStyle name="Normal 7 3 2 2 2 3 3 2 2 2" xfId="55213"/>
    <cellStyle name="Normal 7 3 2 2 2 3 3 2 3" xfId="55212"/>
    <cellStyle name="Normal 7 3 2 2 2 3 3 3" xfId="25076"/>
    <cellStyle name="Normal 7 3 2 2 2 3 3 3 2" xfId="55214"/>
    <cellStyle name="Normal 7 3 2 2 2 3 3 4" xfId="55211"/>
    <cellStyle name="Normal 7 3 2 2 2 3 4" xfId="25077"/>
    <cellStyle name="Normal 7 3 2 2 2 3 4 2" xfId="25078"/>
    <cellStyle name="Normal 7 3 2 2 2 3 4 2 2" xfId="25079"/>
    <cellStyle name="Normal 7 3 2 2 2 3 4 2 2 2" xfId="55217"/>
    <cellStyle name="Normal 7 3 2 2 2 3 4 2 3" xfId="55216"/>
    <cellStyle name="Normal 7 3 2 2 2 3 4 3" xfId="25080"/>
    <cellStyle name="Normal 7 3 2 2 2 3 4 3 2" xfId="55218"/>
    <cellStyle name="Normal 7 3 2 2 2 3 4 4" xfId="55215"/>
    <cellStyle name="Normal 7 3 2 2 2 3 5" xfId="25081"/>
    <cellStyle name="Normal 7 3 2 2 2 3 5 2" xfId="25082"/>
    <cellStyle name="Normal 7 3 2 2 2 3 5 2 2" xfId="55220"/>
    <cellStyle name="Normal 7 3 2 2 2 3 5 3" xfId="55219"/>
    <cellStyle name="Normal 7 3 2 2 2 3 6" xfId="25083"/>
    <cellStyle name="Normal 7 3 2 2 2 3 6 2" xfId="55221"/>
    <cellStyle name="Normal 7 3 2 2 2 3 7" xfId="55206"/>
    <cellStyle name="Normal 7 3 2 2 2 4" xfId="25084"/>
    <cellStyle name="Normal 7 3 2 2 2 4 2" xfId="25085"/>
    <cellStyle name="Normal 7 3 2 2 2 4 2 2" xfId="25086"/>
    <cellStyle name="Normal 7 3 2 2 2 4 2 2 2" xfId="25087"/>
    <cellStyle name="Normal 7 3 2 2 2 4 2 2 2 2" xfId="55225"/>
    <cellStyle name="Normal 7 3 2 2 2 4 2 2 3" xfId="55224"/>
    <cellStyle name="Normal 7 3 2 2 2 4 2 3" xfId="25088"/>
    <cellStyle name="Normal 7 3 2 2 2 4 2 3 2" xfId="55226"/>
    <cellStyle name="Normal 7 3 2 2 2 4 2 4" xfId="55223"/>
    <cellStyle name="Normal 7 3 2 2 2 4 3" xfId="25089"/>
    <cellStyle name="Normal 7 3 2 2 2 4 3 2" xfId="25090"/>
    <cellStyle name="Normal 7 3 2 2 2 4 3 2 2" xfId="25091"/>
    <cellStyle name="Normal 7 3 2 2 2 4 3 2 2 2" xfId="55229"/>
    <cellStyle name="Normal 7 3 2 2 2 4 3 2 3" xfId="55228"/>
    <cellStyle name="Normal 7 3 2 2 2 4 3 3" xfId="25092"/>
    <cellStyle name="Normal 7 3 2 2 2 4 3 3 2" xfId="55230"/>
    <cellStyle name="Normal 7 3 2 2 2 4 3 4" xfId="55227"/>
    <cellStyle name="Normal 7 3 2 2 2 4 4" xfId="25093"/>
    <cellStyle name="Normal 7 3 2 2 2 4 4 2" xfId="25094"/>
    <cellStyle name="Normal 7 3 2 2 2 4 4 2 2" xfId="55232"/>
    <cellStyle name="Normal 7 3 2 2 2 4 4 3" xfId="55231"/>
    <cellStyle name="Normal 7 3 2 2 2 4 5" xfId="25095"/>
    <cellStyle name="Normal 7 3 2 2 2 4 5 2" xfId="55233"/>
    <cellStyle name="Normal 7 3 2 2 2 4 6" xfId="55222"/>
    <cellStyle name="Normal 7 3 2 2 2 5" xfId="25096"/>
    <cellStyle name="Normal 7 3 2 2 2 5 2" xfId="25097"/>
    <cellStyle name="Normal 7 3 2 2 2 5 2 2" xfId="25098"/>
    <cellStyle name="Normal 7 3 2 2 2 5 2 2 2" xfId="55236"/>
    <cellStyle name="Normal 7 3 2 2 2 5 2 3" xfId="55235"/>
    <cellStyle name="Normal 7 3 2 2 2 5 3" xfId="25099"/>
    <cellStyle name="Normal 7 3 2 2 2 5 3 2" xfId="55237"/>
    <cellStyle name="Normal 7 3 2 2 2 5 4" xfId="55234"/>
    <cellStyle name="Normal 7 3 2 2 2 6" xfId="25100"/>
    <cellStyle name="Normal 7 3 2 2 2 6 2" xfId="25101"/>
    <cellStyle name="Normal 7 3 2 2 2 6 2 2" xfId="25102"/>
    <cellStyle name="Normal 7 3 2 2 2 6 2 2 2" xfId="55240"/>
    <cellStyle name="Normal 7 3 2 2 2 6 2 3" xfId="55239"/>
    <cellStyle name="Normal 7 3 2 2 2 6 3" xfId="25103"/>
    <cellStyle name="Normal 7 3 2 2 2 6 3 2" xfId="55241"/>
    <cellStyle name="Normal 7 3 2 2 2 6 4" xfId="55238"/>
    <cellStyle name="Normal 7 3 2 2 2 7" xfId="25104"/>
    <cellStyle name="Normal 7 3 2 2 2 7 2" xfId="25105"/>
    <cellStyle name="Normal 7 3 2 2 2 7 2 2" xfId="25106"/>
    <cellStyle name="Normal 7 3 2 2 2 7 2 2 2" xfId="55244"/>
    <cellStyle name="Normal 7 3 2 2 2 7 2 3" xfId="55243"/>
    <cellStyle name="Normal 7 3 2 2 2 7 3" xfId="25107"/>
    <cellStyle name="Normal 7 3 2 2 2 7 3 2" xfId="55245"/>
    <cellStyle name="Normal 7 3 2 2 2 7 4" xfId="55242"/>
    <cellStyle name="Normal 7 3 2 2 2 8" xfId="25108"/>
    <cellStyle name="Normal 7 3 2 2 2 8 2" xfId="25109"/>
    <cellStyle name="Normal 7 3 2 2 2 8 2 2" xfId="25110"/>
    <cellStyle name="Normal 7 3 2 2 2 8 2 2 2" xfId="55248"/>
    <cellStyle name="Normal 7 3 2 2 2 8 2 3" xfId="55247"/>
    <cellStyle name="Normal 7 3 2 2 2 8 3" xfId="25111"/>
    <cellStyle name="Normal 7 3 2 2 2 8 3 2" xfId="55249"/>
    <cellStyle name="Normal 7 3 2 2 2 8 4" xfId="55246"/>
    <cellStyle name="Normal 7 3 2 2 2 9" xfId="25112"/>
    <cellStyle name="Normal 7 3 2 2 2 9 2" xfId="25113"/>
    <cellStyle name="Normal 7 3 2 2 2 9 2 2" xfId="25114"/>
    <cellStyle name="Normal 7 3 2 2 2 9 2 2 2" xfId="55252"/>
    <cellStyle name="Normal 7 3 2 2 2 9 2 3" xfId="55251"/>
    <cellStyle name="Normal 7 3 2 2 2 9 3" xfId="25115"/>
    <cellStyle name="Normal 7 3 2 2 2 9 3 2" xfId="55253"/>
    <cellStyle name="Normal 7 3 2 2 2 9 4" xfId="55250"/>
    <cellStyle name="Normal 7 3 2 2 3" xfId="25116"/>
    <cellStyle name="Normal 7 3 2 2 3 2" xfId="25117"/>
    <cellStyle name="Normal 7 3 2 2 3 2 2" xfId="25118"/>
    <cellStyle name="Normal 7 3 2 2 3 2 2 2" xfId="25119"/>
    <cellStyle name="Normal 7 3 2 2 3 2 2 2 2" xfId="55257"/>
    <cellStyle name="Normal 7 3 2 2 3 2 2 3" xfId="55256"/>
    <cellStyle name="Normal 7 3 2 2 3 2 3" xfId="25120"/>
    <cellStyle name="Normal 7 3 2 2 3 2 3 2" xfId="55258"/>
    <cellStyle name="Normal 7 3 2 2 3 2 4" xfId="55255"/>
    <cellStyle name="Normal 7 3 2 2 3 3" xfId="25121"/>
    <cellStyle name="Normal 7 3 2 2 3 3 2" xfId="25122"/>
    <cellStyle name="Normal 7 3 2 2 3 3 2 2" xfId="25123"/>
    <cellStyle name="Normal 7 3 2 2 3 3 2 2 2" xfId="55261"/>
    <cellStyle name="Normal 7 3 2 2 3 3 2 3" xfId="55260"/>
    <cellStyle name="Normal 7 3 2 2 3 3 3" xfId="25124"/>
    <cellStyle name="Normal 7 3 2 2 3 3 3 2" xfId="55262"/>
    <cellStyle name="Normal 7 3 2 2 3 3 4" xfId="55259"/>
    <cellStyle name="Normal 7 3 2 2 3 4" xfId="25125"/>
    <cellStyle name="Normal 7 3 2 2 3 4 2" xfId="25126"/>
    <cellStyle name="Normal 7 3 2 2 3 4 2 2" xfId="25127"/>
    <cellStyle name="Normal 7 3 2 2 3 4 2 2 2" xfId="55265"/>
    <cellStyle name="Normal 7 3 2 2 3 4 2 3" xfId="55264"/>
    <cellStyle name="Normal 7 3 2 2 3 4 3" xfId="25128"/>
    <cellStyle name="Normal 7 3 2 2 3 4 3 2" xfId="55266"/>
    <cellStyle name="Normal 7 3 2 2 3 4 4" xfId="55263"/>
    <cellStyle name="Normal 7 3 2 2 3 5" xfId="25129"/>
    <cellStyle name="Normal 7 3 2 2 3 5 2" xfId="25130"/>
    <cellStyle name="Normal 7 3 2 2 3 5 2 2" xfId="55268"/>
    <cellStyle name="Normal 7 3 2 2 3 5 3" xfId="55267"/>
    <cellStyle name="Normal 7 3 2 2 3 6" xfId="25131"/>
    <cellStyle name="Normal 7 3 2 2 3 6 2" xfId="55269"/>
    <cellStyle name="Normal 7 3 2 2 3 7" xfId="55254"/>
    <cellStyle name="Normal 7 3 2 2 4" xfId="25132"/>
    <cellStyle name="Normal 7 3 2 2 4 2" xfId="25133"/>
    <cellStyle name="Normal 7 3 2 2 4 2 2" xfId="25134"/>
    <cellStyle name="Normal 7 3 2 2 4 2 2 2" xfId="25135"/>
    <cellStyle name="Normal 7 3 2 2 4 2 2 2 2" xfId="55273"/>
    <cellStyle name="Normal 7 3 2 2 4 2 2 3" xfId="55272"/>
    <cellStyle name="Normal 7 3 2 2 4 2 3" xfId="25136"/>
    <cellStyle name="Normal 7 3 2 2 4 2 3 2" xfId="55274"/>
    <cellStyle name="Normal 7 3 2 2 4 2 4" xfId="55271"/>
    <cellStyle name="Normal 7 3 2 2 4 3" xfId="25137"/>
    <cellStyle name="Normal 7 3 2 2 4 3 2" xfId="25138"/>
    <cellStyle name="Normal 7 3 2 2 4 3 2 2" xfId="25139"/>
    <cellStyle name="Normal 7 3 2 2 4 3 2 2 2" xfId="55277"/>
    <cellStyle name="Normal 7 3 2 2 4 3 2 3" xfId="55276"/>
    <cellStyle name="Normal 7 3 2 2 4 3 3" xfId="25140"/>
    <cellStyle name="Normal 7 3 2 2 4 3 3 2" xfId="55278"/>
    <cellStyle name="Normal 7 3 2 2 4 3 4" xfId="55275"/>
    <cellStyle name="Normal 7 3 2 2 4 4" xfId="25141"/>
    <cellStyle name="Normal 7 3 2 2 4 4 2" xfId="25142"/>
    <cellStyle name="Normal 7 3 2 2 4 4 2 2" xfId="25143"/>
    <cellStyle name="Normal 7 3 2 2 4 4 2 2 2" xfId="55281"/>
    <cellStyle name="Normal 7 3 2 2 4 4 2 3" xfId="55280"/>
    <cellStyle name="Normal 7 3 2 2 4 4 3" xfId="25144"/>
    <cellStyle name="Normal 7 3 2 2 4 4 3 2" xfId="55282"/>
    <cellStyle name="Normal 7 3 2 2 4 4 4" xfId="55279"/>
    <cellStyle name="Normal 7 3 2 2 4 5" xfId="25145"/>
    <cellStyle name="Normal 7 3 2 2 4 5 2" xfId="25146"/>
    <cellStyle name="Normal 7 3 2 2 4 5 2 2" xfId="55284"/>
    <cellStyle name="Normal 7 3 2 2 4 5 3" xfId="55283"/>
    <cellStyle name="Normal 7 3 2 2 4 6" xfId="25147"/>
    <cellStyle name="Normal 7 3 2 2 4 6 2" xfId="55285"/>
    <cellStyle name="Normal 7 3 2 2 4 7" xfId="55270"/>
    <cellStyle name="Normal 7 3 2 2 5" xfId="25148"/>
    <cellStyle name="Normal 7 3 2 2 5 2" xfId="25149"/>
    <cellStyle name="Normal 7 3 2 2 5 2 2" xfId="25150"/>
    <cellStyle name="Normal 7 3 2 2 5 2 2 2" xfId="25151"/>
    <cellStyle name="Normal 7 3 2 2 5 2 2 2 2" xfId="55289"/>
    <cellStyle name="Normal 7 3 2 2 5 2 2 3" xfId="55288"/>
    <cellStyle name="Normal 7 3 2 2 5 2 3" xfId="25152"/>
    <cellStyle name="Normal 7 3 2 2 5 2 3 2" xfId="55290"/>
    <cellStyle name="Normal 7 3 2 2 5 2 4" xfId="55287"/>
    <cellStyle name="Normal 7 3 2 2 5 3" xfId="25153"/>
    <cellStyle name="Normal 7 3 2 2 5 3 2" xfId="25154"/>
    <cellStyle name="Normal 7 3 2 2 5 3 2 2" xfId="25155"/>
    <cellStyle name="Normal 7 3 2 2 5 3 2 2 2" xfId="55293"/>
    <cellStyle name="Normal 7 3 2 2 5 3 2 3" xfId="55292"/>
    <cellStyle name="Normal 7 3 2 2 5 3 3" xfId="25156"/>
    <cellStyle name="Normal 7 3 2 2 5 3 3 2" xfId="55294"/>
    <cellStyle name="Normal 7 3 2 2 5 3 4" xfId="55291"/>
    <cellStyle name="Normal 7 3 2 2 5 4" xfId="25157"/>
    <cellStyle name="Normal 7 3 2 2 5 4 2" xfId="25158"/>
    <cellStyle name="Normal 7 3 2 2 5 4 2 2" xfId="55296"/>
    <cellStyle name="Normal 7 3 2 2 5 4 3" xfId="55295"/>
    <cellStyle name="Normal 7 3 2 2 5 5" xfId="25159"/>
    <cellStyle name="Normal 7 3 2 2 5 5 2" xfId="55297"/>
    <cellStyle name="Normal 7 3 2 2 5 6" xfId="55286"/>
    <cellStyle name="Normal 7 3 2 2 6" xfId="25160"/>
    <cellStyle name="Normal 7 3 2 2 6 2" xfId="25161"/>
    <cellStyle name="Normal 7 3 2 2 6 2 2" xfId="25162"/>
    <cellStyle name="Normal 7 3 2 2 6 2 2 2" xfId="55300"/>
    <cellStyle name="Normal 7 3 2 2 6 2 3" xfId="55299"/>
    <cellStyle name="Normal 7 3 2 2 6 3" xfId="25163"/>
    <cellStyle name="Normal 7 3 2 2 6 3 2" xfId="55301"/>
    <cellStyle name="Normal 7 3 2 2 6 4" xfId="55298"/>
    <cellStyle name="Normal 7 3 2 2 7" xfId="25164"/>
    <cellStyle name="Normal 7 3 2 2 7 2" xfId="25165"/>
    <cellStyle name="Normal 7 3 2 2 7 2 2" xfId="25166"/>
    <cellStyle name="Normal 7 3 2 2 7 2 2 2" xfId="55304"/>
    <cellStyle name="Normal 7 3 2 2 7 2 3" xfId="55303"/>
    <cellStyle name="Normal 7 3 2 2 7 3" xfId="25167"/>
    <cellStyle name="Normal 7 3 2 2 7 3 2" xfId="55305"/>
    <cellStyle name="Normal 7 3 2 2 7 4" xfId="55302"/>
    <cellStyle name="Normal 7 3 2 2 8" xfId="25168"/>
    <cellStyle name="Normal 7 3 2 2 8 2" xfId="25169"/>
    <cellStyle name="Normal 7 3 2 2 8 2 2" xfId="25170"/>
    <cellStyle name="Normal 7 3 2 2 8 2 2 2" xfId="55308"/>
    <cellStyle name="Normal 7 3 2 2 8 2 3" xfId="55307"/>
    <cellStyle name="Normal 7 3 2 2 8 3" xfId="25171"/>
    <cellStyle name="Normal 7 3 2 2 8 3 2" xfId="55309"/>
    <cellStyle name="Normal 7 3 2 2 8 4" xfId="55306"/>
    <cellStyle name="Normal 7 3 2 2 9" xfId="25172"/>
    <cellStyle name="Normal 7 3 2 2 9 2" xfId="25173"/>
    <cellStyle name="Normal 7 3 2 2 9 2 2" xfId="25174"/>
    <cellStyle name="Normal 7 3 2 2 9 2 2 2" xfId="55312"/>
    <cellStyle name="Normal 7 3 2 2 9 2 3" xfId="55311"/>
    <cellStyle name="Normal 7 3 2 2 9 3" xfId="25175"/>
    <cellStyle name="Normal 7 3 2 2 9 3 2" xfId="55313"/>
    <cellStyle name="Normal 7 3 2 2 9 4" xfId="55310"/>
    <cellStyle name="Normal 7 3 2 3" xfId="25176"/>
    <cellStyle name="Normal 7 3 2 3 10" xfId="25177"/>
    <cellStyle name="Normal 7 3 2 3 10 2" xfId="25178"/>
    <cellStyle name="Normal 7 3 2 3 10 2 2" xfId="55316"/>
    <cellStyle name="Normal 7 3 2 3 10 3" xfId="55315"/>
    <cellStyle name="Normal 7 3 2 3 11" xfId="25179"/>
    <cellStyle name="Normal 7 3 2 3 11 2" xfId="55317"/>
    <cellStyle name="Normal 7 3 2 3 12" xfId="55314"/>
    <cellStyle name="Normal 7 3 2 3 2" xfId="25180"/>
    <cellStyle name="Normal 7 3 2 3 2 2" xfId="25181"/>
    <cellStyle name="Normal 7 3 2 3 2 2 2" xfId="25182"/>
    <cellStyle name="Normal 7 3 2 3 2 2 2 2" xfId="25183"/>
    <cellStyle name="Normal 7 3 2 3 2 2 2 2 2" xfId="55321"/>
    <cellStyle name="Normal 7 3 2 3 2 2 2 3" xfId="55320"/>
    <cellStyle name="Normal 7 3 2 3 2 2 3" xfId="25184"/>
    <cellStyle name="Normal 7 3 2 3 2 2 3 2" xfId="55322"/>
    <cellStyle name="Normal 7 3 2 3 2 2 4" xfId="55319"/>
    <cellStyle name="Normal 7 3 2 3 2 3" xfId="25185"/>
    <cellStyle name="Normal 7 3 2 3 2 3 2" xfId="25186"/>
    <cellStyle name="Normal 7 3 2 3 2 3 2 2" xfId="25187"/>
    <cellStyle name="Normal 7 3 2 3 2 3 2 2 2" xfId="55325"/>
    <cellStyle name="Normal 7 3 2 3 2 3 2 3" xfId="55324"/>
    <cellStyle name="Normal 7 3 2 3 2 3 3" xfId="25188"/>
    <cellStyle name="Normal 7 3 2 3 2 3 3 2" xfId="55326"/>
    <cellStyle name="Normal 7 3 2 3 2 3 4" xfId="55323"/>
    <cellStyle name="Normal 7 3 2 3 2 4" xfId="25189"/>
    <cellStyle name="Normal 7 3 2 3 2 4 2" xfId="25190"/>
    <cellStyle name="Normal 7 3 2 3 2 4 2 2" xfId="25191"/>
    <cellStyle name="Normal 7 3 2 3 2 4 2 2 2" xfId="55329"/>
    <cellStyle name="Normal 7 3 2 3 2 4 2 3" xfId="55328"/>
    <cellStyle name="Normal 7 3 2 3 2 4 3" xfId="25192"/>
    <cellStyle name="Normal 7 3 2 3 2 4 3 2" xfId="55330"/>
    <cellStyle name="Normal 7 3 2 3 2 4 4" xfId="55327"/>
    <cellStyle name="Normal 7 3 2 3 2 5" xfId="25193"/>
    <cellStyle name="Normal 7 3 2 3 2 5 2" xfId="25194"/>
    <cellStyle name="Normal 7 3 2 3 2 5 2 2" xfId="55332"/>
    <cellStyle name="Normal 7 3 2 3 2 5 3" xfId="55331"/>
    <cellStyle name="Normal 7 3 2 3 2 6" xfId="25195"/>
    <cellStyle name="Normal 7 3 2 3 2 6 2" xfId="55333"/>
    <cellStyle name="Normal 7 3 2 3 2 7" xfId="55318"/>
    <cellStyle name="Normal 7 3 2 3 3" xfId="25196"/>
    <cellStyle name="Normal 7 3 2 3 3 2" xfId="25197"/>
    <cellStyle name="Normal 7 3 2 3 3 2 2" xfId="25198"/>
    <cellStyle name="Normal 7 3 2 3 3 2 2 2" xfId="25199"/>
    <cellStyle name="Normal 7 3 2 3 3 2 2 2 2" xfId="55337"/>
    <cellStyle name="Normal 7 3 2 3 3 2 2 3" xfId="55336"/>
    <cellStyle name="Normal 7 3 2 3 3 2 3" xfId="25200"/>
    <cellStyle name="Normal 7 3 2 3 3 2 3 2" xfId="55338"/>
    <cellStyle name="Normal 7 3 2 3 3 2 4" xfId="55335"/>
    <cellStyle name="Normal 7 3 2 3 3 3" xfId="25201"/>
    <cellStyle name="Normal 7 3 2 3 3 3 2" xfId="25202"/>
    <cellStyle name="Normal 7 3 2 3 3 3 2 2" xfId="25203"/>
    <cellStyle name="Normal 7 3 2 3 3 3 2 2 2" xfId="55341"/>
    <cellStyle name="Normal 7 3 2 3 3 3 2 3" xfId="55340"/>
    <cellStyle name="Normal 7 3 2 3 3 3 3" xfId="25204"/>
    <cellStyle name="Normal 7 3 2 3 3 3 3 2" xfId="55342"/>
    <cellStyle name="Normal 7 3 2 3 3 3 4" xfId="55339"/>
    <cellStyle name="Normal 7 3 2 3 3 4" xfId="25205"/>
    <cellStyle name="Normal 7 3 2 3 3 4 2" xfId="25206"/>
    <cellStyle name="Normal 7 3 2 3 3 4 2 2" xfId="25207"/>
    <cellStyle name="Normal 7 3 2 3 3 4 2 2 2" xfId="55345"/>
    <cellStyle name="Normal 7 3 2 3 3 4 2 3" xfId="55344"/>
    <cellStyle name="Normal 7 3 2 3 3 4 3" xfId="25208"/>
    <cellStyle name="Normal 7 3 2 3 3 4 3 2" xfId="55346"/>
    <cellStyle name="Normal 7 3 2 3 3 4 4" xfId="55343"/>
    <cellStyle name="Normal 7 3 2 3 3 5" xfId="25209"/>
    <cellStyle name="Normal 7 3 2 3 3 5 2" xfId="25210"/>
    <cellStyle name="Normal 7 3 2 3 3 5 2 2" xfId="55348"/>
    <cellStyle name="Normal 7 3 2 3 3 5 3" xfId="55347"/>
    <cellStyle name="Normal 7 3 2 3 3 6" xfId="25211"/>
    <cellStyle name="Normal 7 3 2 3 3 6 2" xfId="55349"/>
    <cellStyle name="Normal 7 3 2 3 3 7" xfId="55334"/>
    <cellStyle name="Normal 7 3 2 3 4" xfId="25212"/>
    <cellStyle name="Normal 7 3 2 3 4 2" xfId="25213"/>
    <cellStyle name="Normal 7 3 2 3 4 2 2" xfId="25214"/>
    <cellStyle name="Normal 7 3 2 3 4 2 2 2" xfId="25215"/>
    <cellStyle name="Normal 7 3 2 3 4 2 2 2 2" xfId="55353"/>
    <cellStyle name="Normal 7 3 2 3 4 2 2 3" xfId="55352"/>
    <cellStyle name="Normal 7 3 2 3 4 2 3" xfId="25216"/>
    <cellStyle name="Normal 7 3 2 3 4 2 3 2" xfId="55354"/>
    <cellStyle name="Normal 7 3 2 3 4 2 4" xfId="55351"/>
    <cellStyle name="Normal 7 3 2 3 4 3" xfId="25217"/>
    <cellStyle name="Normal 7 3 2 3 4 3 2" xfId="25218"/>
    <cellStyle name="Normal 7 3 2 3 4 3 2 2" xfId="25219"/>
    <cellStyle name="Normal 7 3 2 3 4 3 2 2 2" xfId="55357"/>
    <cellStyle name="Normal 7 3 2 3 4 3 2 3" xfId="55356"/>
    <cellStyle name="Normal 7 3 2 3 4 3 3" xfId="25220"/>
    <cellStyle name="Normal 7 3 2 3 4 3 3 2" xfId="55358"/>
    <cellStyle name="Normal 7 3 2 3 4 3 4" xfId="55355"/>
    <cellStyle name="Normal 7 3 2 3 4 4" xfId="25221"/>
    <cellStyle name="Normal 7 3 2 3 4 4 2" xfId="25222"/>
    <cellStyle name="Normal 7 3 2 3 4 4 2 2" xfId="55360"/>
    <cellStyle name="Normal 7 3 2 3 4 4 3" xfId="55359"/>
    <cellStyle name="Normal 7 3 2 3 4 5" xfId="25223"/>
    <cellStyle name="Normal 7 3 2 3 4 5 2" xfId="55361"/>
    <cellStyle name="Normal 7 3 2 3 4 6" xfId="55350"/>
    <cellStyle name="Normal 7 3 2 3 5" xfId="25224"/>
    <cellStyle name="Normal 7 3 2 3 5 2" xfId="25225"/>
    <cellStyle name="Normal 7 3 2 3 5 2 2" xfId="25226"/>
    <cellStyle name="Normal 7 3 2 3 5 2 2 2" xfId="55364"/>
    <cellStyle name="Normal 7 3 2 3 5 2 3" xfId="55363"/>
    <cellStyle name="Normal 7 3 2 3 5 3" xfId="25227"/>
    <cellStyle name="Normal 7 3 2 3 5 3 2" xfId="55365"/>
    <cellStyle name="Normal 7 3 2 3 5 4" xfId="55362"/>
    <cellStyle name="Normal 7 3 2 3 6" xfId="25228"/>
    <cellStyle name="Normal 7 3 2 3 6 2" xfId="25229"/>
    <cellStyle name="Normal 7 3 2 3 6 2 2" xfId="25230"/>
    <cellStyle name="Normal 7 3 2 3 6 2 2 2" xfId="55368"/>
    <cellStyle name="Normal 7 3 2 3 6 2 3" xfId="55367"/>
    <cellStyle name="Normal 7 3 2 3 6 3" xfId="25231"/>
    <cellStyle name="Normal 7 3 2 3 6 3 2" xfId="55369"/>
    <cellStyle name="Normal 7 3 2 3 6 4" xfId="55366"/>
    <cellStyle name="Normal 7 3 2 3 7" xfId="25232"/>
    <cellStyle name="Normal 7 3 2 3 7 2" xfId="25233"/>
    <cellStyle name="Normal 7 3 2 3 7 2 2" xfId="25234"/>
    <cellStyle name="Normal 7 3 2 3 7 2 2 2" xfId="55372"/>
    <cellStyle name="Normal 7 3 2 3 7 2 3" xfId="55371"/>
    <cellStyle name="Normal 7 3 2 3 7 3" xfId="25235"/>
    <cellStyle name="Normal 7 3 2 3 7 3 2" xfId="55373"/>
    <cellStyle name="Normal 7 3 2 3 7 4" xfId="55370"/>
    <cellStyle name="Normal 7 3 2 3 8" xfId="25236"/>
    <cellStyle name="Normal 7 3 2 3 8 2" xfId="25237"/>
    <cellStyle name="Normal 7 3 2 3 8 2 2" xfId="25238"/>
    <cellStyle name="Normal 7 3 2 3 8 2 2 2" xfId="55376"/>
    <cellStyle name="Normal 7 3 2 3 8 2 3" xfId="55375"/>
    <cellStyle name="Normal 7 3 2 3 8 3" xfId="25239"/>
    <cellStyle name="Normal 7 3 2 3 8 3 2" xfId="55377"/>
    <cellStyle name="Normal 7 3 2 3 8 4" xfId="55374"/>
    <cellStyle name="Normal 7 3 2 3 9" xfId="25240"/>
    <cellStyle name="Normal 7 3 2 3 9 2" xfId="25241"/>
    <cellStyle name="Normal 7 3 2 3 9 2 2" xfId="25242"/>
    <cellStyle name="Normal 7 3 2 3 9 2 2 2" xfId="55380"/>
    <cellStyle name="Normal 7 3 2 3 9 2 3" xfId="55379"/>
    <cellStyle name="Normal 7 3 2 3 9 3" xfId="25243"/>
    <cellStyle name="Normal 7 3 2 3 9 3 2" xfId="55381"/>
    <cellStyle name="Normal 7 3 2 3 9 4" xfId="55378"/>
    <cellStyle name="Normal 7 3 2 4" xfId="25244"/>
    <cellStyle name="Normal 7 3 2 4 2" xfId="25245"/>
    <cellStyle name="Normal 7 3 2 4 2 2" xfId="25246"/>
    <cellStyle name="Normal 7 3 2 4 2 2 2" xfId="25247"/>
    <cellStyle name="Normal 7 3 2 4 2 2 2 2" xfId="55385"/>
    <cellStyle name="Normal 7 3 2 4 2 2 3" xfId="55384"/>
    <cellStyle name="Normal 7 3 2 4 2 3" xfId="25248"/>
    <cellStyle name="Normal 7 3 2 4 2 3 2" xfId="55386"/>
    <cellStyle name="Normal 7 3 2 4 2 4" xfId="55383"/>
    <cellStyle name="Normal 7 3 2 4 3" xfId="25249"/>
    <cellStyle name="Normal 7 3 2 4 3 2" xfId="25250"/>
    <cellStyle name="Normal 7 3 2 4 3 2 2" xfId="25251"/>
    <cellStyle name="Normal 7 3 2 4 3 2 2 2" xfId="55389"/>
    <cellStyle name="Normal 7 3 2 4 3 2 3" xfId="55388"/>
    <cellStyle name="Normal 7 3 2 4 3 3" xfId="25252"/>
    <cellStyle name="Normal 7 3 2 4 3 3 2" xfId="55390"/>
    <cellStyle name="Normal 7 3 2 4 3 4" xfId="55387"/>
    <cellStyle name="Normal 7 3 2 4 4" xfId="25253"/>
    <cellStyle name="Normal 7 3 2 4 4 2" xfId="25254"/>
    <cellStyle name="Normal 7 3 2 4 4 2 2" xfId="25255"/>
    <cellStyle name="Normal 7 3 2 4 4 2 2 2" xfId="55393"/>
    <cellStyle name="Normal 7 3 2 4 4 2 3" xfId="55392"/>
    <cellStyle name="Normal 7 3 2 4 4 3" xfId="25256"/>
    <cellStyle name="Normal 7 3 2 4 4 3 2" xfId="55394"/>
    <cellStyle name="Normal 7 3 2 4 4 4" xfId="55391"/>
    <cellStyle name="Normal 7 3 2 4 5" xfId="25257"/>
    <cellStyle name="Normal 7 3 2 4 5 2" xfId="25258"/>
    <cellStyle name="Normal 7 3 2 4 5 2 2" xfId="55396"/>
    <cellStyle name="Normal 7 3 2 4 5 3" xfId="55395"/>
    <cellStyle name="Normal 7 3 2 4 6" xfId="25259"/>
    <cellStyle name="Normal 7 3 2 4 6 2" xfId="55397"/>
    <cellStyle name="Normal 7 3 2 4 7" xfId="55382"/>
    <cellStyle name="Normal 7 3 2 5" xfId="25260"/>
    <cellStyle name="Normal 7 3 2 5 2" xfId="25261"/>
    <cellStyle name="Normal 7 3 2 5 2 2" xfId="25262"/>
    <cellStyle name="Normal 7 3 2 5 2 2 2" xfId="25263"/>
    <cellStyle name="Normal 7 3 2 5 2 2 2 2" xfId="55401"/>
    <cellStyle name="Normal 7 3 2 5 2 2 3" xfId="55400"/>
    <cellStyle name="Normal 7 3 2 5 2 3" xfId="25264"/>
    <cellStyle name="Normal 7 3 2 5 2 3 2" xfId="55402"/>
    <cellStyle name="Normal 7 3 2 5 2 4" xfId="55399"/>
    <cellStyle name="Normal 7 3 2 5 3" xfId="25265"/>
    <cellStyle name="Normal 7 3 2 5 3 2" xfId="25266"/>
    <cellStyle name="Normal 7 3 2 5 3 2 2" xfId="25267"/>
    <cellStyle name="Normal 7 3 2 5 3 2 2 2" xfId="55405"/>
    <cellStyle name="Normal 7 3 2 5 3 2 3" xfId="55404"/>
    <cellStyle name="Normal 7 3 2 5 3 3" xfId="25268"/>
    <cellStyle name="Normal 7 3 2 5 3 3 2" xfId="55406"/>
    <cellStyle name="Normal 7 3 2 5 3 4" xfId="55403"/>
    <cellStyle name="Normal 7 3 2 5 4" xfId="25269"/>
    <cellStyle name="Normal 7 3 2 5 4 2" xfId="25270"/>
    <cellStyle name="Normal 7 3 2 5 4 2 2" xfId="25271"/>
    <cellStyle name="Normal 7 3 2 5 4 2 2 2" xfId="55409"/>
    <cellStyle name="Normal 7 3 2 5 4 2 3" xfId="55408"/>
    <cellStyle name="Normal 7 3 2 5 4 3" xfId="25272"/>
    <cellStyle name="Normal 7 3 2 5 4 3 2" xfId="55410"/>
    <cellStyle name="Normal 7 3 2 5 4 4" xfId="55407"/>
    <cellStyle name="Normal 7 3 2 5 5" xfId="25273"/>
    <cellStyle name="Normal 7 3 2 5 5 2" xfId="25274"/>
    <cellStyle name="Normal 7 3 2 5 5 2 2" xfId="55412"/>
    <cellStyle name="Normal 7 3 2 5 5 3" xfId="55411"/>
    <cellStyle name="Normal 7 3 2 5 6" xfId="25275"/>
    <cellStyle name="Normal 7 3 2 5 6 2" xfId="55413"/>
    <cellStyle name="Normal 7 3 2 5 7" xfId="55398"/>
    <cellStyle name="Normal 7 3 2 6" xfId="25276"/>
    <cellStyle name="Normal 7 3 2 6 2" xfId="25277"/>
    <cellStyle name="Normal 7 3 2 6 2 2" xfId="25278"/>
    <cellStyle name="Normal 7 3 2 6 2 2 2" xfId="25279"/>
    <cellStyle name="Normal 7 3 2 6 2 2 2 2" xfId="55417"/>
    <cellStyle name="Normal 7 3 2 6 2 2 3" xfId="55416"/>
    <cellStyle name="Normal 7 3 2 6 2 3" xfId="25280"/>
    <cellStyle name="Normal 7 3 2 6 2 3 2" xfId="55418"/>
    <cellStyle name="Normal 7 3 2 6 2 4" xfId="55415"/>
    <cellStyle name="Normal 7 3 2 6 3" xfId="25281"/>
    <cellStyle name="Normal 7 3 2 6 3 2" xfId="25282"/>
    <cellStyle name="Normal 7 3 2 6 3 2 2" xfId="25283"/>
    <cellStyle name="Normal 7 3 2 6 3 2 2 2" xfId="55421"/>
    <cellStyle name="Normal 7 3 2 6 3 2 3" xfId="55420"/>
    <cellStyle name="Normal 7 3 2 6 3 3" xfId="25284"/>
    <cellStyle name="Normal 7 3 2 6 3 3 2" xfId="55422"/>
    <cellStyle name="Normal 7 3 2 6 3 4" xfId="55419"/>
    <cellStyle name="Normal 7 3 2 6 4" xfId="25285"/>
    <cellStyle name="Normal 7 3 2 6 4 2" xfId="25286"/>
    <cellStyle name="Normal 7 3 2 6 4 2 2" xfId="55424"/>
    <cellStyle name="Normal 7 3 2 6 4 3" xfId="55423"/>
    <cellStyle name="Normal 7 3 2 6 5" xfId="25287"/>
    <cellStyle name="Normal 7 3 2 6 5 2" xfId="55425"/>
    <cellStyle name="Normal 7 3 2 6 6" xfId="55414"/>
    <cellStyle name="Normal 7 3 2 7" xfId="25288"/>
    <cellStyle name="Normal 7 3 2 7 2" xfId="25289"/>
    <cellStyle name="Normal 7 3 2 7 2 2" xfId="25290"/>
    <cellStyle name="Normal 7 3 2 7 2 2 2" xfId="55428"/>
    <cellStyle name="Normal 7 3 2 7 2 3" xfId="55427"/>
    <cellStyle name="Normal 7 3 2 7 3" xfId="25291"/>
    <cellStyle name="Normal 7 3 2 7 3 2" xfId="55429"/>
    <cellStyle name="Normal 7 3 2 7 4" xfId="55426"/>
    <cellStyle name="Normal 7 3 2 8" xfId="25292"/>
    <cellStyle name="Normal 7 3 2 8 2" xfId="25293"/>
    <cellStyle name="Normal 7 3 2 8 2 2" xfId="25294"/>
    <cellStyle name="Normal 7 3 2 8 2 2 2" xfId="55432"/>
    <cellStyle name="Normal 7 3 2 8 2 3" xfId="55431"/>
    <cellStyle name="Normal 7 3 2 8 3" xfId="25295"/>
    <cellStyle name="Normal 7 3 2 8 3 2" xfId="55433"/>
    <cellStyle name="Normal 7 3 2 8 4" xfId="55430"/>
    <cellStyle name="Normal 7 3 2 9" xfId="25296"/>
    <cellStyle name="Normal 7 3 2 9 2" xfId="25297"/>
    <cellStyle name="Normal 7 3 2 9 2 2" xfId="25298"/>
    <cellStyle name="Normal 7 3 2 9 2 2 2" xfId="55436"/>
    <cellStyle name="Normal 7 3 2 9 2 3" xfId="55435"/>
    <cellStyle name="Normal 7 3 2 9 3" xfId="25299"/>
    <cellStyle name="Normal 7 3 2 9 3 2" xfId="55437"/>
    <cellStyle name="Normal 7 3 2 9 4" xfId="55434"/>
    <cellStyle name="Normal 7 3 3" xfId="25300"/>
    <cellStyle name="Normal 7 3 3 10" xfId="25301"/>
    <cellStyle name="Normal 7 3 3 10 2" xfId="25302"/>
    <cellStyle name="Normal 7 3 3 10 2 2" xfId="25303"/>
    <cellStyle name="Normal 7 3 3 10 2 2 2" xfId="55441"/>
    <cellStyle name="Normal 7 3 3 10 2 3" xfId="55440"/>
    <cellStyle name="Normal 7 3 3 10 3" xfId="25304"/>
    <cellStyle name="Normal 7 3 3 10 3 2" xfId="55442"/>
    <cellStyle name="Normal 7 3 3 10 4" xfId="55439"/>
    <cellStyle name="Normal 7 3 3 11" xfId="25305"/>
    <cellStyle name="Normal 7 3 3 11 2" xfId="25306"/>
    <cellStyle name="Normal 7 3 3 11 2 2" xfId="55444"/>
    <cellStyle name="Normal 7 3 3 11 3" xfId="55443"/>
    <cellStyle name="Normal 7 3 3 12" xfId="25307"/>
    <cellStyle name="Normal 7 3 3 12 2" xfId="55445"/>
    <cellStyle name="Normal 7 3 3 13" xfId="25308"/>
    <cellStyle name="Normal 7 3 3 13 2" xfId="55446"/>
    <cellStyle name="Normal 7 3 3 14" xfId="55438"/>
    <cellStyle name="Normal 7 3 3 2" xfId="25309"/>
    <cellStyle name="Normal 7 3 3 2 10" xfId="25310"/>
    <cellStyle name="Normal 7 3 3 2 10 2" xfId="25311"/>
    <cellStyle name="Normal 7 3 3 2 10 2 2" xfId="55449"/>
    <cellStyle name="Normal 7 3 3 2 10 3" xfId="55448"/>
    <cellStyle name="Normal 7 3 3 2 11" xfId="25312"/>
    <cellStyle name="Normal 7 3 3 2 11 2" xfId="55450"/>
    <cellStyle name="Normal 7 3 3 2 12" xfId="55447"/>
    <cellStyle name="Normal 7 3 3 2 2" xfId="25313"/>
    <cellStyle name="Normal 7 3 3 2 2 2" xfId="25314"/>
    <cellStyle name="Normal 7 3 3 2 2 2 2" xfId="25315"/>
    <cellStyle name="Normal 7 3 3 2 2 2 2 2" xfId="25316"/>
    <cellStyle name="Normal 7 3 3 2 2 2 2 2 2" xfId="55454"/>
    <cellStyle name="Normal 7 3 3 2 2 2 2 3" xfId="55453"/>
    <cellStyle name="Normal 7 3 3 2 2 2 3" xfId="25317"/>
    <cellStyle name="Normal 7 3 3 2 2 2 3 2" xfId="55455"/>
    <cellStyle name="Normal 7 3 3 2 2 2 4" xfId="55452"/>
    <cellStyle name="Normal 7 3 3 2 2 3" xfId="25318"/>
    <cellStyle name="Normal 7 3 3 2 2 3 2" xfId="25319"/>
    <cellStyle name="Normal 7 3 3 2 2 3 2 2" xfId="25320"/>
    <cellStyle name="Normal 7 3 3 2 2 3 2 2 2" xfId="55458"/>
    <cellStyle name="Normal 7 3 3 2 2 3 2 3" xfId="55457"/>
    <cellStyle name="Normal 7 3 3 2 2 3 3" xfId="25321"/>
    <cellStyle name="Normal 7 3 3 2 2 3 3 2" xfId="55459"/>
    <cellStyle name="Normal 7 3 3 2 2 3 4" xfId="55456"/>
    <cellStyle name="Normal 7 3 3 2 2 4" xfId="25322"/>
    <cellStyle name="Normal 7 3 3 2 2 4 2" xfId="25323"/>
    <cellStyle name="Normal 7 3 3 2 2 4 2 2" xfId="25324"/>
    <cellStyle name="Normal 7 3 3 2 2 4 2 2 2" xfId="55462"/>
    <cellStyle name="Normal 7 3 3 2 2 4 2 3" xfId="55461"/>
    <cellStyle name="Normal 7 3 3 2 2 4 3" xfId="25325"/>
    <cellStyle name="Normal 7 3 3 2 2 4 3 2" xfId="55463"/>
    <cellStyle name="Normal 7 3 3 2 2 4 4" xfId="55460"/>
    <cellStyle name="Normal 7 3 3 2 2 5" xfId="25326"/>
    <cellStyle name="Normal 7 3 3 2 2 5 2" xfId="25327"/>
    <cellStyle name="Normal 7 3 3 2 2 5 2 2" xfId="55465"/>
    <cellStyle name="Normal 7 3 3 2 2 5 3" xfId="55464"/>
    <cellStyle name="Normal 7 3 3 2 2 6" xfId="25328"/>
    <cellStyle name="Normal 7 3 3 2 2 6 2" xfId="55466"/>
    <cellStyle name="Normal 7 3 3 2 2 7" xfId="55451"/>
    <cellStyle name="Normal 7 3 3 2 3" xfId="25329"/>
    <cellStyle name="Normal 7 3 3 2 3 2" xfId="25330"/>
    <cellStyle name="Normal 7 3 3 2 3 2 2" xfId="25331"/>
    <cellStyle name="Normal 7 3 3 2 3 2 2 2" xfId="25332"/>
    <cellStyle name="Normal 7 3 3 2 3 2 2 2 2" xfId="55470"/>
    <cellStyle name="Normal 7 3 3 2 3 2 2 3" xfId="55469"/>
    <cellStyle name="Normal 7 3 3 2 3 2 3" xfId="25333"/>
    <cellStyle name="Normal 7 3 3 2 3 2 3 2" xfId="55471"/>
    <cellStyle name="Normal 7 3 3 2 3 2 4" xfId="55468"/>
    <cellStyle name="Normal 7 3 3 2 3 3" xfId="25334"/>
    <cellStyle name="Normal 7 3 3 2 3 3 2" xfId="25335"/>
    <cellStyle name="Normal 7 3 3 2 3 3 2 2" xfId="25336"/>
    <cellStyle name="Normal 7 3 3 2 3 3 2 2 2" xfId="55474"/>
    <cellStyle name="Normal 7 3 3 2 3 3 2 3" xfId="55473"/>
    <cellStyle name="Normal 7 3 3 2 3 3 3" xfId="25337"/>
    <cellStyle name="Normal 7 3 3 2 3 3 3 2" xfId="55475"/>
    <cellStyle name="Normal 7 3 3 2 3 3 4" xfId="55472"/>
    <cellStyle name="Normal 7 3 3 2 3 4" xfId="25338"/>
    <cellStyle name="Normal 7 3 3 2 3 4 2" xfId="25339"/>
    <cellStyle name="Normal 7 3 3 2 3 4 2 2" xfId="25340"/>
    <cellStyle name="Normal 7 3 3 2 3 4 2 2 2" xfId="55478"/>
    <cellStyle name="Normal 7 3 3 2 3 4 2 3" xfId="55477"/>
    <cellStyle name="Normal 7 3 3 2 3 4 3" xfId="25341"/>
    <cellStyle name="Normal 7 3 3 2 3 4 3 2" xfId="55479"/>
    <cellStyle name="Normal 7 3 3 2 3 4 4" xfId="55476"/>
    <cellStyle name="Normal 7 3 3 2 3 5" xfId="25342"/>
    <cellStyle name="Normal 7 3 3 2 3 5 2" xfId="25343"/>
    <cellStyle name="Normal 7 3 3 2 3 5 2 2" xfId="55481"/>
    <cellStyle name="Normal 7 3 3 2 3 5 3" xfId="55480"/>
    <cellStyle name="Normal 7 3 3 2 3 6" xfId="25344"/>
    <cellStyle name="Normal 7 3 3 2 3 6 2" xfId="55482"/>
    <cellStyle name="Normal 7 3 3 2 3 7" xfId="55467"/>
    <cellStyle name="Normal 7 3 3 2 4" xfId="25345"/>
    <cellStyle name="Normal 7 3 3 2 4 2" xfId="25346"/>
    <cellStyle name="Normal 7 3 3 2 4 2 2" xfId="25347"/>
    <cellStyle name="Normal 7 3 3 2 4 2 2 2" xfId="25348"/>
    <cellStyle name="Normal 7 3 3 2 4 2 2 2 2" xfId="55486"/>
    <cellStyle name="Normal 7 3 3 2 4 2 2 3" xfId="55485"/>
    <cellStyle name="Normal 7 3 3 2 4 2 3" xfId="25349"/>
    <cellStyle name="Normal 7 3 3 2 4 2 3 2" xfId="55487"/>
    <cellStyle name="Normal 7 3 3 2 4 2 4" xfId="55484"/>
    <cellStyle name="Normal 7 3 3 2 4 3" xfId="25350"/>
    <cellStyle name="Normal 7 3 3 2 4 3 2" xfId="25351"/>
    <cellStyle name="Normal 7 3 3 2 4 3 2 2" xfId="25352"/>
    <cellStyle name="Normal 7 3 3 2 4 3 2 2 2" xfId="55490"/>
    <cellStyle name="Normal 7 3 3 2 4 3 2 3" xfId="55489"/>
    <cellStyle name="Normal 7 3 3 2 4 3 3" xfId="25353"/>
    <cellStyle name="Normal 7 3 3 2 4 3 3 2" xfId="55491"/>
    <cellStyle name="Normal 7 3 3 2 4 3 4" xfId="55488"/>
    <cellStyle name="Normal 7 3 3 2 4 4" xfId="25354"/>
    <cellStyle name="Normal 7 3 3 2 4 4 2" xfId="25355"/>
    <cellStyle name="Normal 7 3 3 2 4 4 2 2" xfId="55493"/>
    <cellStyle name="Normal 7 3 3 2 4 4 3" xfId="55492"/>
    <cellStyle name="Normal 7 3 3 2 4 5" xfId="25356"/>
    <cellStyle name="Normal 7 3 3 2 4 5 2" xfId="55494"/>
    <cellStyle name="Normal 7 3 3 2 4 6" xfId="55483"/>
    <cellStyle name="Normal 7 3 3 2 5" xfId="25357"/>
    <cellStyle name="Normal 7 3 3 2 5 2" xfId="25358"/>
    <cellStyle name="Normal 7 3 3 2 5 2 2" xfId="25359"/>
    <cellStyle name="Normal 7 3 3 2 5 2 2 2" xfId="55497"/>
    <cellStyle name="Normal 7 3 3 2 5 2 3" xfId="55496"/>
    <cellStyle name="Normal 7 3 3 2 5 3" xfId="25360"/>
    <cellStyle name="Normal 7 3 3 2 5 3 2" xfId="55498"/>
    <cellStyle name="Normal 7 3 3 2 5 4" xfId="55495"/>
    <cellStyle name="Normal 7 3 3 2 6" xfId="25361"/>
    <cellStyle name="Normal 7 3 3 2 6 2" xfId="25362"/>
    <cellStyle name="Normal 7 3 3 2 6 2 2" xfId="25363"/>
    <cellStyle name="Normal 7 3 3 2 6 2 2 2" xfId="55501"/>
    <cellStyle name="Normal 7 3 3 2 6 2 3" xfId="55500"/>
    <cellStyle name="Normal 7 3 3 2 6 3" xfId="25364"/>
    <cellStyle name="Normal 7 3 3 2 6 3 2" xfId="55502"/>
    <cellStyle name="Normal 7 3 3 2 6 4" xfId="55499"/>
    <cellStyle name="Normal 7 3 3 2 7" xfId="25365"/>
    <cellStyle name="Normal 7 3 3 2 7 2" xfId="25366"/>
    <cellStyle name="Normal 7 3 3 2 7 2 2" xfId="25367"/>
    <cellStyle name="Normal 7 3 3 2 7 2 2 2" xfId="55505"/>
    <cellStyle name="Normal 7 3 3 2 7 2 3" xfId="55504"/>
    <cellStyle name="Normal 7 3 3 2 7 3" xfId="25368"/>
    <cellStyle name="Normal 7 3 3 2 7 3 2" xfId="55506"/>
    <cellStyle name="Normal 7 3 3 2 7 4" xfId="55503"/>
    <cellStyle name="Normal 7 3 3 2 8" xfId="25369"/>
    <cellStyle name="Normal 7 3 3 2 8 2" xfId="25370"/>
    <cellStyle name="Normal 7 3 3 2 8 2 2" xfId="25371"/>
    <cellStyle name="Normal 7 3 3 2 8 2 2 2" xfId="55509"/>
    <cellStyle name="Normal 7 3 3 2 8 2 3" xfId="55508"/>
    <cellStyle name="Normal 7 3 3 2 8 3" xfId="25372"/>
    <cellStyle name="Normal 7 3 3 2 8 3 2" xfId="55510"/>
    <cellStyle name="Normal 7 3 3 2 8 4" xfId="55507"/>
    <cellStyle name="Normal 7 3 3 2 9" xfId="25373"/>
    <cellStyle name="Normal 7 3 3 2 9 2" xfId="25374"/>
    <cellStyle name="Normal 7 3 3 2 9 2 2" xfId="25375"/>
    <cellStyle name="Normal 7 3 3 2 9 2 2 2" xfId="55513"/>
    <cellStyle name="Normal 7 3 3 2 9 2 3" xfId="55512"/>
    <cellStyle name="Normal 7 3 3 2 9 3" xfId="25376"/>
    <cellStyle name="Normal 7 3 3 2 9 3 2" xfId="55514"/>
    <cellStyle name="Normal 7 3 3 2 9 4" xfId="55511"/>
    <cellStyle name="Normal 7 3 3 3" xfId="25377"/>
    <cellStyle name="Normal 7 3 3 3 2" xfId="25378"/>
    <cellStyle name="Normal 7 3 3 3 2 2" xfId="25379"/>
    <cellStyle name="Normal 7 3 3 3 2 2 2" xfId="25380"/>
    <cellStyle name="Normal 7 3 3 3 2 2 2 2" xfId="55518"/>
    <cellStyle name="Normal 7 3 3 3 2 2 3" xfId="55517"/>
    <cellStyle name="Normal 7 3 3 3 2 3" xfId="25381"/>
    <cellStyle name="Normal 7 3 3 3 2 3 2" xfId="55519"/>
    <cellStyle name="Normal 7 3 3 3 2 4" xfId="55516"/>
    <cellStyle name="Normal 7 3 3 3 3" xfId="25382"/>
    <cellStyle name="Normal 7 3 3 3 3 2" xfId="25383"/>
    <cellStyle name="Normal 7 3 3 3 3 2 2" xfId="25384"/>
    <cellStyle name="Normal 7 3 3 3 3 2 2 2" xfId="55522"/>
    <cellStyle name="Normal 7 3 3 3 3 2 3" xfId="55521"/>
    <cellStyle name="Normal 7 3 3 3 3 3" xfId="25385"/>
    <cellStyle name="Normal 7 3 3 3 3 3 2" xfId="55523"/>
    <cellStyle name="Normal 7 3 3 3 3 4" xfId="55520"/>
    <cellStyle name="Normal 7 3 3 3 4" xfId="25386"/>
    <cellStyle name="Normal 7 3 3 3 4 2" xfId="25387"/>
    <cellStyle name="Normal 7 3 3 3 4 2 2" xfId="25388"/>
    <cellStyle name="Normal 7 3 3 3 4 2 2 2" xfId="55526"/>
    <cellStyle name="Normal 7 3 3 3 4 2 3" xfId="55525"/>
    <cellStyle name="Normal 7 3 3 3 4 3" xfId="25389"/>
    <cellStyle name="Normal 7 3 3 3 4 3 2" xfId="55527"/>
    <cellStyle name="Normal 7 3 3 3 4 4" xfId="55524"/>
    <cellStyle name="Normal 7 3 3 3 5" xfId="25390"/>
    <cellStyle name="Normal 7 3 3 3 5 2" xfId="25391"/>
    <cellStyle name="Normal 7 3 3 3 5 2 2" xfId="55529"/>
    <cellStyle name="Normal 7 3 3 3 5 3" xfId="55528"/>
    <cellStyle name="Normal 7 3 3 3 6" xfId="25392"/>
    <cellStyle name="Normal 7 3 3 3 6 2" xfId="55530"/>
    <cellStyle name="Normal 7 3 3 3 7" xfId="55515"/>
    <cellStyle name="Normal 7 3 3 4" xfId="25393"/>
    <cellStyle name="Normal 7 3 3 4 2" xfId="25394"/>
    <cellStyle name="Normal 7 3 3 4 2 2" xfId="25395"/>
    <cellStyle name="Normal 7 3 3 4 2 2 2" xfId="25396"/>
    <cellStyle name="Normal 7 3 3 4 2 2 2 2" xfId="55534"/>
    <cellStyle name="Normal 7 3 3 4 2 2 3" xfId="55533"/>
    <cellStyle name="Normal 7 3 3 4 2 3" xfId="25397"/>
    <cellStyle name="Normal 7 3 3 4 2 3 2" xfId="55535"/>
    <cellStyle name="Normal 7 3 3 4 2 4" xfId="55532"/>
    <cellStyle name="Normal 7 3 3 4 3" xfId="25398"/>
    <cellStyle name="Normal 7 3 3 4 3 2" xfId="25399"/>
    <cellStyle name="Normal 7 3 3 4 3 2 2" xfId="25400"/>
    <cellStyle name="Normal 7 3 3 4 3 2 2 2" xfId="55538"/>
    <cellStyle name="Normal 7 3 3 4 3 2 3" xfId="55537"/>
    <cellStyle name="Normal 7 3 3 4 3 3" xfId="25401"/>
    <cellStyle name="Normal 7 3 3 4 3 3 2" xfId="55539"/>
    <cellStyle name="Normal 7 3 3 4 3 4" xfId="55536"/>
    <cellStyle name="Normal 7 3 3 4 4" xfId="25402"/>
    <cellStyle name="Normal 7 3 3 4 4 2" xfId="25403"/>
    <cellStyle name="Normal 7 3 3 4 4 2 2" xfId="25404"/>
    <cellStyle name="Normal 7 3 3 4 4 2 2 2" xfId="55542"/>
    <cellStyle name="Normal 7 3 3 4 4 2 3" xfId="55541"/>
    <cellStyle name="Normal 7 3 3 4 4 3" xfId="25405"/>
    <cellStyle name="Normal 7 3 3 4 4 3 2" xfId="55543"/>
    <cellStyle name="Normal 7 3 3 4 4 4" xfId="55540"/>
    <cellStyle name="Normal 7 3 3 4 5" xfId="25406"/>
    <cellStyle name="Normal 7 3 3 4 5 2" xfId="25407"/>
    <cellStyle name="Normal 7 3 3 4 5 2 2" xfId="55545"/>
    <cellStyle name="Normal 7 3 3 4 5 3" xfId="55544"/>
    <cellStyle name="Normal 7 3 3 4 6" xfId="25408"/>
    <cellStyle name="Normal 7 3 3 4 6 2" xfId="55546"/>
    <cellStyle name="Normal 7 3 3 4 7" xfId="55531"/>
    <cellStyle name="Normal 7 3 3 5" xfId="25409"/>
    <cellStyle name="Normal 7 3 3 5 2" xfId="25410"/>
    <cellStyle name="Normal 7 3 3 5 2 2" xfId="25411"/>
    <cellStyle name="Normal 7 3 3 5 2 2 2" xfId="25412"/>
    <cellStyle name="Normal 7 3 3 5 2 2 2 2" xfId="55550"/>
    <cellStyle name="Normal 7 3 3 5 2 2 3" xfId="55549"/>
    <cellStyle name="Normal 7 3 3 5 2 3" xfId="25413"/>
    <cellStyle name="Normal 7 3 3 5 2 3 2" xfId="55551"/>
    <cellStyle name="Normal 7 3 3 5 2 4" xfId="55548"/>
    <cellStyle name="Normal 7 3 3 5 3" xfId="25414"/>
    <cellStyle name="Normal 7 3 3 5 3 2" xfId="25415"/>
    <cellStyle name="Normal 7 3 3 5 3 2 2" xfId="25416"/>
    <cellStyle name="Normal 7 3 3 5 3 2 2 2" xfId="55554"/>
    <cellStyle name="Normal 7 3 3 5 3 2 3" xfId="55553"/>
    <cellStyle name="Normal 7 3 3 5 3 3" xfId="25417"/>
    <cellStyle name="Normal 7 3 3 5 3 3 2" xfId="55555"/>
    <cellStyle name="Normal 7 3 3 5 3 4" xfId="55552"/>
    <cellStyle name="Normal 7 3 3 5 4" xfId="25418"/>
    <cellStyle name="Normal 7 3 3 5 4 2" xfId="25419"/>
    <cellStyle name="Normal 7 3 3 5 4 2 2" xfId="55557"/>
    <cellStyle name="Normal 7 3 3 5 4 3" xfId="55556"/>
    <cellStyle name="Normal 7 3 3 5 5" xfId="25420"/>
    <cellStyle name="Normal 7 3 3 5 5 2" xfId="55558"/>
    <cellStyle name="Normal 7 3 3 5 6" xfId="55547"/>
    <cellStyle name="Normal 7 3 3 6" xfId="25421"/>
    <cellStyle name="Normal 7 3 3 6 2" xfId="25422"/>
    <cellStyle name="Normal 7 3 3 6 2 2" xfId="25423"/>
    <cellStyle name="Normal 7 3 3 6 2 2 2" xfId="55561"/>
    <cellStyle name="Normal 7 3 3 6 2 3" xfId="55560"/>
    <cellStyle name="Normal 7 3 3 6 3" xfId="25424"/>
    <cellStyle name="Normal 7 3 3 6 3 2" xfId="55562"/>
    <cellStyle name="Normal 7 3 3 6 4" xfId="55559"/>
    <cellStyle name="Normal 7 3 3 7" xfId="25425"/>
    <cellStyle name="Normal 7 3 3 7 2" xfId="25426"/>
    <cellStyle name="Normal 7 3 3 7 2 2" xfId="25427"/>
    <cellStyle name="Normal 7 3 3 7 2 2 2" xfId="55565"/>
    <cellStyle name="Normal 7 3 3 7 2 3" xfId="55564"/>
    <cellStyle name="Normal 7 3 3 7 3" xfId="25428"/>
    <cellStyle name="Normal 7 3 3 7 3 2" xfId="55566"/>
    <cellStyle name="Normal 7 3 3 7 4" xfId="55563"/>
    <cellStyle name="Normal 7 3 3 8" xfId="25429"/>
    <cellStyle name="Normal 7 3 3 8 2" xfId="25430"/>
    <cellStyle name="Normal 7 3 3 8 2 2" xfId="25431"/>
    <cellStyle name="Normal 7 3 3 8 2 2 2" xfId="55569"/>
    <cellStyle name="Normal 7 3 3 8 2 3" xfId="55568"/>
    <cellStyle name="Normal 7 3 3 8 3" xfId="25432"/>
    <cellStyle name="Normal 7 3 3 8 3 2" xfId="55570"/>
    <cellStyle name="Normal 7 3 3 8 4" xfId="55567"/>
    <cellStyle name="Normal 7 3 3 9" xfId="25433"/>
    <cellStyle name="Normal 7 3 3 9 2" xfId="25434"/>
    <cellStyle name="Normal 7 3 3 9 2 2" xfId="25435"/>
    <cellStyle name="Normal 7 3 3 9 2 2 2" xfId="55573"/>
    <cellStyle name="Normal 7 3 3 9 2 3" xfId="55572"/>
    <cellStyle name="Normal 7 3 3 9 3" xfId="25436"/>
    <cellStyle name="Normal 7 3 3 9 3 2" xfId="55574"/>
    <cellStyle name="Normal 7 3 3 9 4" xfId="55571"/>
    <cellStyle name="Normal 7 3 4" xfId="25437"/>
    <cellStyle name="Normal 7 3 4 10" xfId="25438"/>
    <cellStyle name="Normal 7 3 4 10 2" xfId="25439"/>
    <cellStyle name="Normal 7 3 4 10 2 2" xfId="55577"/>
    <cellStyle name="Normal 7 3 4 10 3" xfId="55576"/>
    <cellStyle name="Normal 7 3 4 11" xfId="25440"/>
    <cellStyle name="Normal 7 3 4 11 2" xfId="55578"/>
    <cellStyle name="Normal 7 3 4 12" xfId="55575"/>
    <cellStyle name="Normal 7 3 4 2" xfId="25441"/>
    <cellStyle name="Normal 7 3 4 2 2" xfId="25442"/>
    <cellStyle name="Normal 7 3 4 2 2 2" xfId="25443"/>
    <cellStyle name="Normal 7 3 4 2 2 2 2" xfId="25444"/>
    <cellStyle name="Normal 7 3 4 2 2 2 2 2" xfId="55582"/>
    <cellStyle name="Normal 7 3 4 2 2 2 3" xfId="55581"/>
    <cellStyle name="Normal 7 3 4 2 2 3" xfId="25445"/>
    <cellStyle name="Normal 7 3 4 2 2 3 2" xfId="55583"/>
    <cellStyle name="Normal 7 3 4 2 2 4" xfId="55580"/>
    <cellStyle name="Normal 7 3 4 2 3" xfId="25446"/>
    <cellStyle name="Normal 7 3 4 2 3 2" xfId="25447"/>
    <cellStyle name="Normal 7 3 4 2 3 2 2" xfId="25448"/>
    <cellStyle name="Normal 7 3 4 2 3 2 2 2" xfId="55586"/>
    <cellStyle name="Normal 7 3 4 2 3 2 3" xfId="55585"/>
    <cellStyle name="Normal 7 3 4 2 3 3" xfId="25449"/>
    <cellStyle name="Normal 7 3 4 2 3 3 2" xfId="55587"/>
    <cellStyle name="Normal 7 3 4 2 3 4" xfId="55584"/>
    <cellStyle name="Normal 7 3 4 2 4" xfId="25450"/>
    <cellStyle name="Normal 7 3 4 2 4 2" xfId="25451"/>
    <cellStyle name="Normal 7 3 4 2 4 2 2" xfId="25452"/>
    <cellStyle name="Normal 7 3 4 2 4 2 2 2" xfId="55590"/>
    <cellStyle name="Normal 7 3 4 2 4 2 3" xfId="55589"/>
    <cellStyle name="Normal 7 3 4 2 4 3" xfId="25453"/>
    <cellStyle name="Normal 7 3 4 2 4 3 2" xfId="55591"/>
    <cellStyle name="Normal 7 3 4 2 4 4" xfId="55588"/>
    <cellStyle name="Normal 7 3 4 2 5" xfId="25454"/>
    <cellStyle name="Normal 7 3 4 2 5 2" xfId="25455"/>
    <cellStyle name="Normal 7 3 4 2 5 2 2" xfId="55593"/>
    <cellStyle name="Normal 7 3 4 2 5 3" xfId="55592"/>
    <cellStyle name="Normal 7 3 4 2 6" xfId="25456"/>
    <cellStyle name="Normal 7 3 4 2 6 2" xfId="55594"/>
    <cellStyle name="Normal 7 3 4 2 7" xfId="55579"/>
    <cellStyle name="Normal 7 3 4 3" xfId="25457"/>
    <cellStyle name="Normal 7 3 4 3 2" xfId="25458"/>
    <cellStyle name="Normal 7 3 4 3 2 2" xfId="25459"/>
    <cellStyle name="Normal 7 3 4 3 2 2 2" xfId="25460"/>
    <cellStyle name="Normal 7 3 4 3 2 2 2 2" xfId="55598"/>
    <cellStyle name="Normal 7 3 4 3 2 2 3" xfId="55597"/>
    <cellStyle name="Normal 7 3 4 3 2 3" xfId="25461"/>
    <cellStyle name="Normal 7 3 4 3 2 3 2" xfId="55599"/>
    <cellStyle name="Normal 7 3 4 3 2 4" xfId="55596"/>
    <cellStyle name="Normal 7 3 4 3 3" xfId="25462"/>
    <cellStyle name="Normal 7 3 4 3 3 2" xfId="25463"/>
    <cellStyle name="Normal 7 3 4 3 3 2 2" xfId="25464"/>
    <cellStyle name="Normal 7 3 4 3 3 2 2 2" xfId="55602"/>
    <cellStyle name="Normal 7 3 4 3 3 2 3" xfId="55601"/>
    <cellStyle name="Normal 7 3 4 3 3 3" xfId="25465"/>
    <cellStyle name="Normal 7 3 4 3 3 3 2" xfId="55603"/>
    <cellStyle name="Normal 7 3 4 3 3 4" xfId="55600"/>
    <cellStyle name="Normal 7 3 4 3 4" xfId="25466"/>
    <cellStyle name="Normal 7 3 4 3 4 2" xfId="25467"/>
    <cellStyle name="Normal 7 3 4 3 4 2 2" xfId="25468"/>
    <cellStyle name="Normal 7 3 4 3 4 2 2 2" xfId="55606"/>
    <cellStyle name="Normal 7 3 4 3 4 2 3" xfId="55605"/>
    <cellStyle name="Normal 7 3 4 3 4 3" xfId="25469"/>
    <cellStyle name="Normal 7 3 4 3 4 3 2" xfId="55607"/>
    <cellStyle name="Normal 7 3 4 3 4 4" xfId="55604"/>
    <cellStyle name="Normal 7 3 4 3 5" xfId="25470"/>
    <cellStyle name="Normal 7 3 4 3 5 2" xfId="25471"/>
    <cellStyle name="Normal 7 3 4 3 5 2 2" xfId="55609"/>
    <cellStyle name="Normal 7 3 4 3 5 3" xfId="55608"/>
    <cellStyle name="Normal 7 3 4 3 6" xfId="25472"/>
    <cellStyle name="Normal 7 3 4 3 6 2" xfId="55610"/>
    <cellStyle name="Normal 7 3 4 3 7" xfId="55595"/>
    <cellStyle name="Normal 7 3 4 4" xfId="25473"/>
    <cellStyle name="Normal 7 3 4 4 2" xfId="25474"/>
    <cellStyle name="Normal 7 3 4 4 2 2" xfId="25475"/>
    <cellStyle name="Normal 7 3 4 4 2 2 2" xfId="25476"/>
    <cellStyle name="Normal 7 3 4 4 2 2 2 2" xfId="55614"/>
    <cellStyle name="Normal 7 3 4 4 2 2 3" xfId="55613"/>
    <cellStyle name="Normal 7 3 4 4 2 3" xfId="25477"/>
    <cellStyle name="Normal 7 3 4 4 2 3 2" xfId="55615"/>
    <cellStyle name="Normal 7 3 4 4 2 4" xfId="55612"/>
    <cellStyle name="Normal 7 3 4 4 3" xfId="25478"/>
    <cellStyle name="Normal 7 3 4 4 3 2" xfId="25479"/>
    <cellStyle name="Normal 7 3 4 4 3 2 2" xfId="25480"/>
    <cellStyle name="Normal 7 3 4 4 3 2 2 2" xfId="55618"/>
    <cellStyle name="Normal 7 3 4 4 3 2 3" xfId="55617"/>
    <cellStyle name="Normal 7 3 4 4 3 3" xfId="25481"/>
    <cellStyle name="Normal 7 3 4 4 3 3 2" xfId="55619"/>
    <cellStyle name="Normal 7 3 4 4 3 4" xfId="55616"/>
    <cellStyle name="Normal 7 3 4 4 4" xfId="25482"/>
    <cellStyle name="Normal 7 3 4 4 4 2" xfId="25483"/>
    <cellStyle name="Normal 7 3 4 4 4 2 2" xfId="55621"/>
    <cellStyle name="Normal 7 3 4 4 4 3" xfId="55620"/>
    <cellStyle name="Normal 7 3 4 4 5" xfId="25484"/>
    <cellStyle name="Normal 7 3 4 4 5 2" xfId="55622"/>
    <cellStyle name="Normal 7 3 4 4 6" xfId="55611"/>
    <cellStyle name="Normal 7 3 4 5" xfId="25485"/>
    <cellStyle name="Normal 7 3 4 5 2" xfId="25486"/>
    <cellStyle name="Normal 7 3 4 5 2 2" xfId="25487"/>
    <cellStyle name="Normal 7 3 4 5 2 2 2" xfId="55625"/>
    <cellStyle name="Normal 7 3 4 5 2 3" xfId="55624"/>
    <cellStyle name="Normal 7 3 4 5 3" xfId="25488"/>
    <cellStyle name="Normal 7 3 4 5 3 2" xfId="55626"/>
    <cellStyle name="Normal 7 3 4 5 4" xfId="55623"/>
    <cellStyle name="Normal 7 3 4 6" xfId="25489"/>
    <cellStyle name="Normal 7 3 4 6 2" xfId="25490"/>
    <cellStyle name="Normal 7 3 4 6 2 2" xfId="25491"/>
    <cellStyle name="Normal 7 3 4 6 2 2 2" xfId="55629"/>
    <cellStyle name="Normal 7 3 4 6 2 3" xfId="55628"/>
    <cellStyle name="Normal 7 3 4 6 3" xfId="25492"/>
    <cellStyle name="Normal 7 3 4 6 3 2" xfId="55630"/>
    <cellStyle name="Normal 7 3 4 6 4" xfId="55627"/>
    <cellStyle name="Normal 7 3 4 7" xfId="25493"/>
    <cellStyle name="Normal 7 3 4 7 2" xfId="25494"/>
    <cellStyle name="Normal 7 3 4 7 2 2" xfId="25495"/>
    <cellStyle name="Normal 7 3 4 7 2 2 2" xfId="55633"/>
    <cellStyle name="Normal 7 3 4 7 2 3" xfId="55632"/>
    <cellStyle name="Normal 7 3 4 7 3" xfId="25496"/>
    <cellStyle name="Normal 7 3 4 7 3 2" xfId="55634"/>
    <cellStyle name="Normal 7 3 4 7 4" xfId="55631"/>
    <cellStyle name="Normal 7 3 4 8" xfId="25497"/>
    <cellStyle name="Normal 7 3 4 8 2" xfId="25498"/>
    <cellStyle name="Normal 7 3 4 8 2 2" xfId="25499"/>
    <cellStyle name="Normal 7 3 4 8 2 2 2" xfId="55637"/>
    <cellStyle name="Normal 7 3 4 8 2 3" xfId="55636"/>
    <cellStyle name="Normal 7 3 4 8 3" xfId="25500"/>
    <cellStyle name="Normal 7 3 4 8 3 2" xfId="55638"/>
    <cellStyle name="Normal 7 3 4 8 4" xfId="55635"/>
    <cellStyle name="Normal 7 3 4 9" xfId="25501"/>
    <cellStyle name="Normal 7 3 4 9 2" xfId="25502"/>
    <cellStyle name="Normal 7 3 4 9 2 2" xfId="25503"/>
    <cellStyle name="Normal 7 3 4 9 2 2 2" xfId="55641"/>
    <cellStyle name="Normal 7 3 4 9 2 3" xfId="55640"/>
    <cellStyle name="Normal 7 3 4 9 3" xfId="25504"/>
    <cellStyle name="Normal 7 3 4 9 3 2" xfId="55642"/>
    <cellStyle name="Normal 7 3 4 9 4" xfId="55639"/>
    <cellStyle name="Normal 7 3 5" xfId="25505"/>
    <cellStyle name="Normal 7 3 5 2" xfId="25506"/>
    <cellStyle name="Normal 7 3 5 2 2" xfId="25507"/>
    <cellStyle name="Normal 7 3 5 2 2 2" xfId="25508"/>
    <cellStyle name="Normal 7 3 5 2 2 2 2" xfId="55646"/>
    <cellStyle name="Normal 7 3 5 2 2 3" xfId="55645"/>
    <cellStyle name="Normal 7 3 5 2 3" xfId="25509"/>
    <cellStyle name="Normal 7 3 5 2 3 2" xfId="55647"/>
    <cellStyle name="Normal 7 3 5 2 4" xfId="55644"/>
    <cellStyle name="Normal 7 3 5 3" xfId="25510"/>
    <cellStyle name="Normal 7 3 5 3 2" xfId="25511"/>
    <cellStyle name="Normal 7 3 5 3 2 2" xfId="25512"/>
    <cellStyle name="Normal 7 3 5 3 2 2 2" xfId="55650"/>
    <cellStyle name="Normal 7 3 5 3 2 3" xfId="55649"/>
    <cellStyle name="Normal 7 3 5 3 3" xfId="25513"/>
    <cellStyle name="Normal 7 3 5 3 3 2" xfId="55651"/>
    <cellStyle name="Normal 7 3 5 3 4" xfId="55648"/>
    <cellStyle name="Normal 7 3 5 4" xfId="25514"/>
    <cellStyle name="Normal 7 3 5 4 2" xfId="25515"/>
    <cellStyle name="Normal 7 3 5 4 2 2" xfId="25516"/>
    <cellStyle name="Normal 7 3 5 4 2 2 2" xfId="55654"/>
    <cellStyle name="Normal 7 3 5 4 2 3" xfId="55653"/>
    <cellStyle name="Normal 7 3 5 4 3" xfId="25517"/>
    <cellStyle name="Normal 7 3 5 4 3 2" xfId="55655"/>
    <cellStyle name="Normal 7 3 5 4 4" xfId="55652"/>
    <cellStyle name="Normal 7 3 5 5" xfId="25518"/>
    <cellStyle name="Normal 7 3 5 5 2" xfId="25519"/>
    <cellStyle name="Normal 7 3 5 5 2 2" xfId="55657"/>
    <cellStyle name="Normal 7 3 5 5 3" xfId="55656"/>
    <cellStyle name="Normal 7 3 5 6" xfId="25520"/>
    <cellStyle name="Normal 7 3 5 6 2" xfId="55658"/>
    <cellStyle name="Normal 7 3 5 7" xfId="55643"/>
    <cellStyle name="Normal 7 3 6" xfId="25521"/>
    <cellStyle name="Normal 7 3 6 2" xfId="25522"/>
    <cellStyle name="Normal 7 3 6 2 2" xfId="25523"/>
    <cellStyle name="Normal 7 3 6 2 2 2" xfId="25524"/>
    <cellStyle name="Normal 7 3 6 2 2 2 2" xfId="55662"/>
    <cellStyle name="Normal 7 3 6 2 2 3" xfId="55661"/>
    <cellStyle name="Normal 7 3 6 2 3" xfId="25525"/>
    <cellStyle name="Normal 7 3 6 2 3 2" xfId="55663"/>
    <cellStyle name="Normal 7 3 6 2 4" xfId="55660"/>
    <cellStyle name="Normal 7 3 6 3" xfId="25526"/>
    <cellStyle name="Normal 7 3 6 3 2" xfId="25527"/>
    <cellStyle name="Normal 7 3 6 3 2 2" xfId="25528"/>
    <cellStyle name="Normal 7 3 6 3 2 2 2" xfId="55666"/>
    <cellStyle name="Normal 7 3 6 3 2 3" xfId="55665"/>
    <cellStyle name="Normal 7 3 6 3 3" xfId="25529"/>
    <cellStyle name="Normal 7 3 6 3 3 2" xfId="55667"/>
    <cellStyle name="Normal 7 3 6 3 4" xfId="55664"/>
    <cellStyle name="Normal 7 3 6 4" xfId="25530"/>
    <cellStyle name="Normal 7 3 6 4 2" xfId="25531"/>
    <cellStyle name="Normal 7 3 6 4 2 2" xfId="25532"/>
    <cellStyle name="Normal 7 3 6 4 2 2 2" xfId="55670"/>
    <cellStyle name="Normal 7 3 6 4 2 3" xfId="55669"/>
    <cellStyle name="Normal 7 3 6 4 3" xfId="25533"/>
    <cellStyle name="Normal 7 3 6 4 3 2" xfId="55671"/>
    <cellStyle name="Normal 7 3 6 4 4" xfId="55668"/>
    <cellStyle name="Normal 7 3 6 5" xfId="25534"/>
    <cellStyle name="Normal 7 3 6 5 2" xfId="25535"/>
    <cellStyle name="Normal 7 3 6 5 2 2" xfId="55673"/>
    <cellStyle name="Normal 7 3 6 5 3" xfId="55672"/>
    <cellStyle name="Normal 7 3 6 6" xfId="25536"/>
    <cellStyle name="Normal 7 3 6 6 2" xfId="55674"/>
    <cellStyle name="Normal 7 3 6 7" xfId="55659"/>
    <cellStyle name="Normal 7 3 7" xfId="25537"/>
    <cellStyle name="Normal 7 3 7 2" xfId="25538"/>
    <cellStyle name="Normal 7 3 7 2 2" xfId="25539"/>
    <cellStyle name="Normal 7 3 7 2 2 2" xfId="25540"/>
    <cellStyle name="Normal 7 3 7 2 2 2 2" xfId="55678"/>
    <cellStyle name="Normal 7 3 7 2 2 3" xfId="55677"/>
    <cellStyle name="Normal 7 3 7 2 3" xfId="25541"/>
    <cellStyle name="Normal 7 3 7 2 3 2" xfId="55679"/>
    <cellStyle name="Normal 7 3 7 2 4" xfId="55676"/>
    <cellStyle name="Normal 7 3 7 3" xfId="25542"/>
    <cellStyle name="Normal 7 3 7 3 2" xfId="25543"/>
    <cellStyle name="Normal 7 3 7 3 2 2" xfId="25544"/>
    <cellStyle name="Normal 7 3 7 3 2 2 2" xfId="55682"/>
    <cellStyle name="Normal 7 3 7 3 2 3" xfId="55681"/>
    <cellStyle name="Normal 7 3 7 3 3" xfId="25545"/>
    <cellStyle name="Normal 7 3 7 3 3 2" xfId="55683"/>
    <cellStyle name="Normal 7 3 7 3 4" xfId="55680"/>
    <cellStyle name="Normal 7 3 7 4" xfId="25546"/>
    <cellStyle name="Normal 7 3 7 4 2" xfId="25547"/>
    <cellStyle name="Normal 7 3 7 4 2 2" xfId="55685"/>
    <cellStyle name="Normal 7 3 7 4 3" xfId="55684"/>
    <cellStyle name="Normal 7 3 7 5" xfId="25548"/>
    <cellStyle name="Normal 7 3 7 5 2" xfId="55686"/>
    <cellStyle name="Normal 7 3 7 6" xfId="55675"/>
    <cellStyle name="Normal 7 3 8" xfId="25549"/>
    <cellStyle name="Normal 7 3 8 2" xfId="25550"/>
    <cellStyle name="Normal 7 3 8 2 2" xfId="25551"/>
    <cellStyle name="Normal 7 3 8 2 2 2" xfId="55689"/>
    <cellStyle name="Normal 7 3 8 2 3" xfId="55688"/>
    <cellStyle name="Normal 7 3 8 3" xfId="25552"/>
    <cellStyle name="Normal 7 3 8 3 2" xfId="55690"/>
    <cellStyle name="Normal 7 3 8 4" xfId="55687"/>
    <cellStyle name="Normal 7 3 9" xfId="25553"/>
    <cellStyle name="Normal 7 3 9 2" xfId="25554"/>
    <cellStyle name="Normal 7 3 9 2 2" xfId="25555"/>
    <cellStyle name="Normal 7 3 9 2 2 2" xfId="55693"/>
    <cellStyle name="Normal 7 3 9 2 3" xfId="55692"/>
    <cellStyle name="Normal 7 3 9 3" xfId="25556"/>
    <cellStyle name="Normal 7 3 9 3 2" xfId="55694"/>
    <cellStyle name="Normal 7 3 9 4" xfId="55691"/>
    <cellStyle name="Normal 7 4" xfId="25557"/>
    <cellStyle name="Normal 7 4 10" xfId="25558"/>
    <cellStyle name="Normal 7 4 10 2" xfId="25559"/>
    <cellStyle name="Normal 7 4 10 2 2" xfId="25560"/>
    <cellStyle name="Normal 7 4 10 2 2 2" xfId="55698"/>
    <cellStyle name="Normal 7 4 10 2 3" xfId="55697"/>
    <cellStyle name="Normal 7 4 10 3" xfId="25561"/>
    <cellStyle name="Normal 7 4 10 3 2" xfId="55699"/>
    <cellStyle name="Normal 7 4 10 4" xfId="55696"/>
    <cellStyle name="Normal 7 4 11" xfId="25562"/>
    <cellStyle name="Normal 7 4 11 2" xfId="25563"/>
    <cellStyle name="Normal 7 4 11 2 2" xfId="25564"/>
    <cellStyle name="Normal 7 4 11 2 2 2" xfId="55702"/>
    <cellStyle name="Normal 7 4 11 2 3" xfId="55701"/>
    <cellStyle name="Normal 7 4 11 3" xfId="25565"/>
    <cellStyle name="Normal 7 4 11 3 2" xfId="55703"/>
    <cellStyle name="Normal 7 4 11 4" xfId="55700"/>
    <cellStyle name="Normal 7 4 12" xfId="25566"/>
    <cellStyle name="Normal 7 4 12 2" xfId="25567"/>
    <cellStyle name="Normal 7 4 12 2 2" xfId="25568"/>
    <cellStyle name="Normal 7 4 12 2 2 2" xfId="55706"/>
    <cellStyle name="Normal 7 4 12 2 3" xfId="55705"/>
    <cellStyle name="Normal 7 4 12 3" xfId="25569"/>
    <cellStyle name="Normal 7 4 12 3 2" xfId="55707"/>
    <cellStyle name="Normal 7 4 12 4" xfId="55704"/>
    <cellStyle name="Normal 7 4 13" xfId="25570"/>
    <cellStyle name="Normal 7 4 13 2" xfId="25571"/>
    <cellStyle name="Normal 7 4 13 2 2" xfId="55709"/>
    <cellStyle name="Normal 7 4 13 3" xfId="55708"/>
    <cellStyle name="Normal 7 4 14" xfId="25572"/>
    <cellStyle name="Normal 7 4 14 2" xfId="55710"/>
    <cellStyle name="Normal 7 4 15" xfId="25573"/>
    <cellStyle name="Normal 7 4 15 2" xfId="55711"/>
    <cellStyle name="Normal 7 4 16" xfId="55695"/>
    <cellStyle name="Normal 7 4 2" xfId="25574"/>
    <cellStyle name="Normal 7 4 2 10" xfId="25575"/>
    <cellStyle name="Normal 7 4 2 10 2" xfId="25576"/>
    <cellStyle name="Normal 7 4 2 10 2 2" xfId="25577"/>
    <cellStyle name="Normal 7 4 2 10 2 2 2" xfId="55715"/>
    <cellStyle name="Normal 7 4 2 10 2 3" xfId="55714"/>
    <cellStyle name="Normal 7 4 2 10 3" xfId="25578"/>
    <cellStyle name="Normal 7 4 2 10 3 2" xfId="55716"/>
    <cellStyle name="Normal 7 4 2 10 4" xfId="55713"/>
    <cellStyle name="Normal 7 4 2 11" xfId="25579"/>
    <cellStyle name="Normal 7 4 2 11 2" xfId="25580"/>
    <cellStyle name="Normal 7 4 2 11 2 2" xfId="25581"/>
    <cellStyle name="Normal 7 4 2 11 2 2 2" xfId="55719"/>
    <cellStyle name="Normal 7 4 2 11 2 3" xfId="55718"/>
    <cellStyle name="Normal 7 4 2 11 3" xfId="25582"/>
    <cellStyle name="Normal 7 4 2 11 3 2" xfId="55720"/>
    <cellStyle name="Normal 7 4 2 11 4" xfId="55717"/>
    <cellStyle name="Normal 7 4 2 12" xfId="25583"/>
    <cellStyle name="Normal 7 4 2 12 2" xfId="25584"/>
    <cellStyle name="Normal 7 4 2 12 2 2" xfId="55722"/>
    <cellStyle name="Normal 7 4 2 12 3" xfId="55721"/>
    <cellStyle name="Normal 7 4 2 13" xfId="25585"/>
    <cellStyle name="Normal 7 4 2 13 2" xfId="55723"/>
    <cellStyle name="Normal 7 4 2 14" xfId="25586"/>
    <cellStyle name="Normal 7 4 2 14 2" xfId="55724"/>
    <cellStyle name="Normal 7 4 2 15" xfId="55712"/>
    <cellStyle name="Normal 7 4 2 2" xfId="25587"/>
    <cellStyle name="Normal 7 4 2 2 10" xfId="25588"/>
    <cellStyle name="Normal 7 4 2 2 10 2" xfId="25589"/>
    <cellStyle name="Normal 7 4 2 2 10 2 2" xfId="25590"/>
    <cellStyle name="Normal 7 4 2 2 10 2 2 2" xfId="55728"/>
    <cellStyle name="Normal 7 4 2 2 10 2 3" xfId="55727"/>
    <cellStyle name="Normal 7 4 2 2 10 3" xfId="25591"/>
    <cellStyle name="Normal 7 4 2 2 10 3 2" xfId="55729"/>
    <cellStyle name="Normal 7 4 2 2 10 4" xfId="55726"/>
    <cellStyle name="Normal 7 4 2 2 11" xfId="25592"/>
    <cellStyle name="Normal 7 4 2 2 11 2" xfId="25593"/>
    <cellStyle name="Normal 7 4 2 2 11 2 2" xfId="55731"/>
    <cellStyle name="Normal 7 4 2 2 11 3" xfId="55730"/>
    <cellStyle name="Normal 7 4 2 2 12" xfId="25594"/>
    <cellStyle name="Normal 7 4 2 2 12 2" xfId="55732"/>
    <cellStyle name="Normal 7 4 2 2 13" xfId="25595"/>
    <cellStyle name="Normal 7 4 2 2 13 2" xfId="55733"/>
    <cellStyle name="Normal 7 4 2 2 14" xfId="55725"/>
    <cellStyle name="Normal 7 4 2 2 2" xfId="25596"/>
    <cellStyle name="Normal 7 4 2 2 2 10" xfId="25597"/>
    <cellStyle name="Normal 7 4 2 2 2 10 2" xfId="25598"/>
    <cellStyle name="Normal 7 4 2 2 2 10 2 2" xfId="55736"/>
    <cellStyle name="Normal 7 4 2 2 2 10 3" xfId="55735"/>
    <cellStyle name="Normal 7 4 2 2 2 11" xfId="25599"/>
    <cellStyle name="Normal 7 4 2 2 2 11 2" xfId="55737"/>
    <cellStyle name="Normal 7 4 2 2 2 12" xfId="55734"/>
    <cellStyle name="Normal 7 4 2 2 2 2" xfId="25600"/>
    <cellStyle name="Normal 7 4 2 2 2 2 2" xfId="25601"/>
    <cellStyle name="Normal 7 4 2 2 2 2 2 2" xfId="25602"/>
    <cellStyle name="Normal 7 4 2 2 2 2 2 2 2" xfId="25603"/>
    <cellStyle name="Normal 7 4 2 2 2 2 2 2 2 2" xfId="55741"/>
    <cellStyle name="Normal 7 4 2 2 2 2 2 2 3" xfId="55740"/>
    <cellStyle name="Normal 7 4 2 2 2 2 2 3" xfId="25604"/>
    <cellStyle name="Normal 7 4 2 2 2 2 2 3 2" xfId="55742"/>
    <cellStyle name="Normal 7 4 2 2 2 2 2 4" xfId="55739"/>
    <cellStyle name="Normal 7 4 2 2 2 2 3" xfId="25605"/>
    <cellStyle name="Normal 7 4 2 2 2 2 3 2" xfId="25606"/>
    <cellStyle name="Normal 7 4 2 2 2 2 3 2 2" xfId="25607"/>
    <cellStyle name="Normal 7 4 2 2 2 2 3 2 2 2" xfId="55745"/>
    <cellStyle name="Normal 7 4 2 2 2 2 3 2 3" xfId="55744"/>
    <cellStyle name="Normal 7 4 2 2 2 2 3 3" xfId="25608"/>
    <cellStyle name="Normal 7 4 2 2 2 2 3 3 2" xfId="55746"/>
    <cellStyle name="Normal 7 4 2 2 2 2 3 4" xfId="55743"/>
    <cellStyle name="Normal 7 4 2 2 2 2 4" xfId="25609"/>
    <cellStyle name="Normal 7 4 2 2 2 2 4 2" xfId="25610"/>
    <cellStyle name="Normal 7 4 2 2 2 2 4 2 2" xfId="25611"/>
    <cellStyle name="Normal 7 4 2 2 2 2 4 2 2 2" xfId="55749"/>
    <cellStyle name="Normal 7 4 2 2 2 2 4 2 3" xfId="55748"/>
    <cellStyle name="Normal 7 4 2 2 2 2 4 3" xfId="25612"/>
    <cellStyle name="Normal 7 4 2 2 2 2 4 3 2" xfId="55750"/>
    <cellStyle name="Normal 7 4 2 2 2 2 4 4" xfId="55747"/>
    <cellStyle name="Normal 7 4 2 2 2 2 5" xfId="25613"/>
    <cellStyle name="Normal 7 4 2 2 2 2 5 2" xfId="25614"/>
    <cellStyle name="Normal 7 4 2 2 2 2 5 2 2" xfId="55752"/>
    <cellStyle name="Normal 7 4 2 2 2 2 5 3" xfId="55751"/>
    <cellStyle name="Normal 7 4 2 2 2 2 6" xfId="25615"/>
    <cellStyle name="Normal 7 4 2 2 2 2 6 2" xfId="55753"/>
    <cellStyle name="Normal 7 4 2 2 2 2 7" xfId="55738"/>
    <cellStyle name="Normal 7 4 2 2 2 3" xfId="25616"/>
    <cellStyle name="Normal 7 4 2 2 2 3 2" xfId="25617"/>
    <cellStyle name="Normal 7 4 2 2 2 3 2 2" xfId="25618"/>
    <cellStyle name="Normal 7 4 2 2 2 3 2 2 2" xfId="25619"/>
    <cellStyle name="Normal 7 4 2 2 2 3 2 2 2 2" xfId="55757"/>
    <cellStyle name="Normal 7 4 2 2 2 3 2 2 3" xfId="55756"/>
    <cellStyle name="Normal 7 4 2 2 2 3 2 3" xfId="25620"/>
    <cellStyle name="Normal 7 4 2 2 2 3 2 3 2" xfId="55758"/>
    <cellStyle name="Normal 7 4 2 2 2 3 2 4" xfId="55755"/>
    <cellStyle name="Normal 7 4 2 2 2 3 3" xfId="25621"/>
    <cellStyle name="Normal 7 4 2 2 2 3 3 2" xfId="25622"/>
    <cellStyle name="Normal 7 4 2 2 2 3 3 2 2" xfId="25623"/>
    <cellStyle name="Normal 7 4 2 2 2 3 3 2 2 2" xfId="55761"/>
    <cellStyle name="Normal 7 4 2 2 2 3 3 2 3" xfId="55760"/>
    <cellStyle name="Normal 7 4 2 2 2 3 3 3" xfId="25624"/>
    <cellStyle name="Normal 7 4 2 2 2 3 3 3 2" xfId="55762"/>
    <cellStyle name="Normal 7 4 2 2 2 3 3 4" xfId="55759"/>
    <cellStyle name="Normal 7 4 2 2 2 3 4" xfId="25625"/>
    <cellStyle name="Normal 7 4 2 2 2 3 4 2" xfId="25626"/>
    <cellStyle name="Normal 7 4 2 2 2 3 4 2 2" xfId="25627"/>
    <cellStyle name="Normal 7 4 2 2 2 3 4 2 2 2" xfId="55765"/>
    <cellStyle name="Normal 7 4 2 2 2 3 4 2 3" xfId="55764"/>
    <cellStyle name="Normal 7 4 2 2 2 3 4 3" xfId="25628"/>
    <cellStyle name="Normal 7 4 2 2 2 3 4 3 2" xfId="55766"/>
    <cellStyle name="Normal 7 4 2 2 2 3 4 4" xfId="55763"/>
    <cellStyle name="Normal 7 4 2 2 2 3 5" xfId="25629"/>
    <cellStyle name="Normal 7 4 2 2 2 3 5 2" xfId="25630"/>
    <cellStyle name="Normal 7 4 2 2 2 3 5 2 2" xfId="55768"/>
    <cellStyle name="Normal 7 4 2 2 2 3 5 3" xfId="55767"/>
    <cellStyle name="Normal 7 4 2 2 2 3 6" xfId="25631"/>
    <cellStyle name="Normal 7 4 2 2 2 3 6 2" xfId="55769"/>
    <cellStyle name="Normal 7 4 2 2 2 3 7" xfId="55754"/>
    <cellStyle name="Normal 7 4 2 2 2 4" xfId="25632"/>
    <cellStyle name="Normal 7 4 2 2 2 4 2" xfId="25633"/>
    <cellStyle name="Normal 7 4 2 2 2 4 2 2" xfId="25634"/>
    <cellStyle name="Normal 7 4 2 2 2 4 2 2 2" xfId="25635"/>
    <cellStyle name="Normal 7 4 2 2 2 4 2 2 2 2" xfId="55773"/>
    <cellStyle name="Normal 7 4 2 2 2 4 2 2 3" xfId="55772"/>
    <cellStyle name="Normal 7 4 2 2 2 4 2 3" xfId="25636"/>
    <cellStyle name="Normal 7 4 2 2 2 4 2 3 2" xfId="55774"/>
    <cellStyle name="Normal 7 4 2 2 2 4 2 4" xfId="55771"/>
    <cellStyle name="Normal 7 4 2 2 2 4 3" xfId="25637"/>
    <cellStyle name="Normal 7 4 2 2 2 4 3 2" xfId="25638"/>
    <cellStyle name="Normal 7 4 2 2 2 4 3 2 2" xfId="25639"/>
    <cellStyle name="Normal 7 4 2 2 2 4 3 2 2 2" xfId="55777"/>
    <cellStyle name="Normal 7 4 2 2 2 4 3 2 3" xfId="55776"/>
    <cellStyle name="Normal 7 4 2 2 2 4 3 3" xfId="25640"/>
    <cellStyle name="Normal 7 4 2 2 2 4 3 3 2" xfId="55778"/>
    <cellStyle name="Normal 7 4 2 2 2 4 3 4" xfId="55775"/>
    <cellStyle name="Normal 7 4 2 2 2 4 4" xfId="25641"/>
    <cellStyle name="Normal 7 4 2 2 2 4 4 2" xfId="25642"/>
    <cellStyle name="Normal 7 4 2 2 2 4 4 2 2" xfId="55780"/>
    <cellStyle name="Normal 7 4 2 2 2 4 4 3" xfId="55779"/>
    <cellStyle name="Normal 7 4 2 2 2 4 5" xfId="25643"/>
    <cellStyle name="Normal 7 4 2 2 2 4 5 2" xfId="55781"/>
    <cellStyle name="Normal 7 4 2 2 2 4 6" xfId="55770"/>
    <cellStyle name="Normal 7 4 2 2 2 5" xfId="25644"/>
    <cellStyle name="Normal 7 4 2 2 2 5 2" xfId="25645"/>
    <cellStyle name="Normal 7 4 2 2 2 5 2 2" xfId="25646"/>
    <cellStyle name="Normal 7 4 2 2 2 5 2 2 2" xfId="55784"/>
    <cellStyle name="Normal 7 4 2 2 2 5 2 3" xfId="55783"/>
    <cellStyle name="Normal 7 4 2 2 2 5 3" xfId="25647"/>
    <cellStyle name="Normal 7 4 2 2 2 5 3 2" xfId="55785"/>
    <cellStyle name="Normal 7 4 2 2 2 5 4" xfId="55782"/>
    <cellStyle name="Normal 7 4 2 2 2 6" xfId="25648"/>
    <cellStyle name="Normal 7 4 2 2 2 6 2" xfId="25649"/>
    <cellStyle name="Normal 7 4 2 2 2 6 2 2" xfId="25650"/>
    <cellStyle name="Normal 7 4 2 2 2 6 2 2 2" xfId="55788"/>
    <cellStyle name="Normal 7 4 2 2 2 6 2 3" xfId="55787"/>
    <cellStyle name="Normal 7 4 2 2 2 6 3" xfId="25651"/>
    <cellStyle name="Normal 7 4 2 2 2 6 3 2" xfId="55789"/>
    <cellStyle name="Normal 7 4 2 2 2 6 4" xfId="55786"/>
    <cellStyle name="Normal 7 4 2 2 2 7" xfId="25652"/>
    <cellStyle name="Normal 7 4 2 2 2 7 2" xfId="25653"/>
    <cellStyle name="Normal 7 4 2 2 2 7 2 2" xfId="25654"/>
    <cellStyle name="Normal 7 4 2 2 2 7 2 2 2" xfId="55792"/>
    <cellStyle name="Normal 7 4 2 2 2 7 2 3" xfId="55791"/>
    <cellStyle name="Normal 7 4 2 2 2 7 3" xfId="25655"/>
    <cellStyle name="Normal 7 4 2 2 2 7 3 2" xfId="55793"/>
    <cellStyle name="Normal 7 4 2 2 2 7 4" xfId="55790"/>
    <cellStyle name="Normal 7 4 2 2 2 8" xfId="25656"/>
    <cellStyle name="Normal 7 4 2 2 2 8 2" xfId="25657"/>
    <cellStyle name="Normal 7 4 2 2 2 8 2 2" xfId="25658"/>
    <cellStyle name="Normal 7 4 2 2 2 8 2 2 2" xfId="55796"/>
    <cellStyle name="Normal 7 4 2 2 2 8 2 3" xfId="55795"/>
    <cellStyle name="Normal 7 4 2 2 2 8 3" xfId="25659"/>
    <cellStyle name="Normal 7 4 2 2 2 8 3 2" xfId="55797"/>
    <cellStyle name="Normal 7 4 2 2 2 8 4" xfId="55794"/>
    <cellStyle name="Normal 7 4 2 2 2 9" xfId="25660"/>
    <cellStyle name="Normal 7 4 2 2 2 9 2" xfId="25661"/>
    <cellStyle name="Normal 7 4 2 2 2 9 2 2" xfId="25662"/>
    <cellStyle name="Normal 7 4 2 2 2 9 2 2 2" xfId="55800"/>
    <cellStyle name="Normal 7 4 2 2 2 9 2 3" xfId="55799"/>
    <cellStyle name="Normal 7 4 2 2 2 9 3" xfId="25663"/>
    <cellStyle name="Normal 7 4 2 2 2 9 3 2" xfId="55801"/>
    <cellStyle name="Normal 7 4 2 2 2 9 4" xfId="55798"/>
    <cellStyle name="Normal 7 4 2 2 3" xfId="25664"/>
    <cellStyle name="Normal 7 4 2 2 3 2" xfId="25665"/>
    <cellStyle name="Normal 7 4 2 2 3 2 2" xfId="25666"/>
    <cellStyle name="Normal 7 4 2 2 3 2 2 2" xfId="25667"/>
    <cellStyle name="Normal 7 4 2 2 3 2 2 2 2" xfId="55805"/>
    <cellStyle name="Normal 7 4 2 2 3 2 2 3" xfId="55804"/>
    <cellStyle name="Normal 7 4 2 2 3 2 3" xfId="25668"/>
    <cellStyle name="Normal 7 4 2 2 3 2 3 2" xfId="55806"/>
    <cellStyle name="Normal 7 4 2 2 3 2 4" xfId="55803"/>
    <cellStyle name="Normal 7 4 2 2 3 3" xfId="25669"/>
    <cellStyle name="Normal 7 4 2 2 3 3 2" xfId="25670"/>
    <cellStyle name="Normal 7 4 2 2 3 3 2 2" xfId="25671"/>
    <cellStyle name="Normal 7 4 2 2 3 3 2 2 2" xfId="55809"/>
    <cellStyle name="Normal 7 4 2 2 3 3 2 3" xfId="55808"/>
    <cellStyle name="Normal 7 4 2 2 3 3 3" xfId="25672"/>
    <cellStyle name="Normal 7 4 2 2 3 3 3 2" xfId="55810"/>
    <cellStyle name="Normal 7 4 2 2 3 3 4" xfId="55807"/>
    <cellStyle name="Normal 7 4 2 2 3 4" xfId="25673"/>
    <cellStyle name="Normal 7 4 2 2 3 4 2" xfId="25674"/>
    <cellStyle name="Normal 7 4 2 2 3 4 2 2" xfId="25675"/>
    <cellStyle name="Normal 7 4 2 2 3 4 2 2 2" xfId="55813"/>
    <cellStyle name="Normal 7 4 2 2 3 4 2 3" xfId="55812"/>
    <cellStyle name="Normal 7 4 2 2 3 4 3" xfId="25676"/>
    <cellStyle name="Normal 7 4 2 2 3 4 3 2" xfId="55814"/>
    <cellStyle name="Normal 7 4 2 2 3 4 4" xfId="55811"/>
    <cellStyle name="Normal 7 4 2 2 3 5" xfId="25677"/>
    <cellStyle name="Normal 7 4 2 2 3 5 2" xfId="25678"/>
    <cellStyle name="Normal 7 4 2 2 3 5 2 2" xfId="55816"/>
    <cellStyle name="Normal 7 4 2 2 3 5 3" xfId="55815"/>
    <cellStyle name="Normal 7 4 2 2 3 6" xfId="25679"/>
    <cellStyle name="Normal 7 4 2 2 3 6 2" xfId="55817"/>
    <cellStyle name="Normal 7 4 2 2 3 7" xfId="55802"/>
    <cellStyle name="Normal 7 4 2 2 4" xfId="25680"/>
    <cellStyle name="Normal 7 4 2 2 4 2" xfId="25681"/>
    <cellStyle name="Normal 7 4 2 2 4 2 2" xfId="25682"/>
    <cellStyle name="Normal 7 4 2 2 4 2 2 2" xfId="25683"/>
    <cellStyle name="Normal 7 4 2 2 4 2 2 2 2" xfId="55821"/>
    <cellStyle name="Normal 7 4 2 2 4 2 2 3" xfId="55820"/>
    <cellStyle name="Normal 7 4 2 2 4 2 3" xfId="25684"/>
    <cellStyle name="Normal 7 4 2 2 4 2 3 2" xfId="55822"/>
    <cellStyle name="Normal 7 4 2 2 4 2 4" xfId="55819"/>
    <cellStyle name="Normal 7 4 2 2 4 3" xfId="25685"/>
    <cellStyle name="Normal 7 4 2 2 4 3 2" xfId="25686"/>
    <cellStyle name="Normal 7 4 2 2 4 3 2 2" xfId="25687"/>
    <cellStyle name="Normal 7 4 2 2 4 3 2 2 2" xfId="55825"/>
    <cellStyle name="Normal 7 4 2 2 4 3 2 3" xfId="55824"/>
    <cellStyle name="Normal 7 4 2 2 4 3 3" xfId="25688"/>
    <cellStyle name="Normal 7 4 2 2 4 3 3 2" xfId="55826"/>
    <cellStyle name="Normal 7 4 2 2 4 3 4" xfId="55823"/>
    <cellStyle name="Normal 7 4 2 2 4 4" xfId="25689"/>
    <cellStyle name="Normal 7 4 2 2 4 4 2" xfId="25690"/>
    <cellStyle name="Normal 7 4 2 2 4 4 2 2" xfId="25691"/>
    <cellStyle name="Normal 7 4 2 2 4 4 2 2 2" xfId="55829"/>
    <cellStyle name="Normal 7 4 2 2 4 4 2 3" xfId="55828"/>
    <cellStyle name="Normal 7 4 2 2 4 4 3" xfId="25692"/>
    <cellStyle name="Normal 7 4 2 2 4 4 3 2" xfId="55830"/>
    <cellStyle name="Normal 7 4 2 2 4 4 4" xfId="55827"/>
    <cellStyle name="Normal 7 4 2 2 4 5" xfId="25693"/>
    <cellStyle name="Normal 7 4 2 2 4 5 2" xfId="25694"/>
    <cellStyle name="Normal 7 4 2 2 4 5 2 2" xfId="55832"/>
    <cellStyle name="Normal 7 4 2 2 4 5 3" xfId="55831"/>
    <cellStyle name="Normal 7 4 2 2 4 6" xfId="25695"/>
    <cellStyle name="Normal 7 4 2 2 4 6 2" xfId="55833"/>
    <cellStyle name="Normal 7 4 2 2 4 7" xfId="55818"/>
    <cellStyle name="Normal 7 4 2 2 5" xfId="25696"/>
    <cellStyle name="Normal 7 4 2 2 5 2" xfId="25697"/>
    <cellStyle name="Normal 7 4 2 2 5 2 2" xfId="25698"/>
    <cellStyle name="Normal 7 4 2 2 5 2 2 2" xfId="25699"/>
    <cellStyle name="Normal 7 4 2 2 5 2 2 2 2" xfId="55837"/>
    <cellStyle name="Normal 7 4 2 2 5 2 2 3" xfId="55836"/>
    <cellStyle name="Normal 7 4 2 2 5 2 3" xfId="25700"/>
    <cellStyle name="Normal 7 4 2 2 5 2 3 2" xfId="55838"/>
    <cellStyle name="Normal 7 4 2 2 5 2 4" xfId="55835"/>
    <cellStyle name="Normal 7 4 2 2 5 3" xfId="25701"/>
    <cellStyle name="Normal 7 4 2 2 5 3 2" xfId="25702"/>
    <cellStyle name="Normal 7 4 2 2 5 3 2 2" xfId="25703"/>
    <cellStyle name="Normal 7 4 2 2 5 3 2 2 2" xfId="55841"/>
    <cellStyle name="Normal 7 4 2 2 5 3 2 3" xfId="55840"/>
    <cellStyle name="Normal 7 4 2 2 5 3 3" xfId="25704"/>
    <cellStyle name="Normal 7 4 2 2 5 3 3 2" xfId="55842"/>
    <cellStyle name="Normal 7 4 2 2 5 3 4" xfId="55839"/>
    <cellStyle name="Normal 7 4 2 2 5 4" xfId="25705"/>
    <cellStyle name="Normal 7 4 2 2 5 4 2" xfId="25706"/>
    <cellStyle name="Normal 7 4 2 2 5 4 2 2" xfId="55844"/>
    <cellStyle name="Normal 7 4 2 2 5 4 3" xfId="55843"/>
    <cellStyle name="Normal 7 4 2 2 5 5" xfId="25707"/>
    <cellStyle name="Normal 7 4 2 2 5 5 2" xfId="55845"/>
    <cellStyle name="Normal 7 4 2 2 5 6" xfId="55834"/>
    <cellStyle name="Normal 7 4 2 2 6" xfId="25708"/>
    <cellStyle name="Normal 7 4 2 2 6 2" xfId="25709"/>
    <cellStyle name="Normal 7 4 2 2 6 2 2" xfId="25710"/>
    <cellStyle name="Normal 7 4 2 2 6 2 2 2" xfId="55848"/>
    <cellStyle name="Normal 7 4 2 2 6 2 3" xfId="55847"/>
    <cellStyle name="Normal 7 4 2 2 6 3" xfId="25711"/>
    <cellStyle name="Normal 7 4 2 2 6 3 2" xfId="55849"/>
    <cellStyle name="Normal 7 4 2 2 6 4" xfId="55846"/>
    <cellStyle name="Normal 7 4 2 2 7" xfId="25712"/>
    <cellStyle name="Normal 7 4 2 2 7 2" xfId="25713"/>
    <cellStyle name="Normal 7 4 2 2 7 2 2" xfId="25714"/>
    <cellStyle name="Normal 7 4 2 2 7 2 2 2" xfId="55852"/>
    <cellStyle name="Normal 7 4 2 2 7 2 3" xfId="55851"/>
    <cellStyle name="Normal 7 4 2 2 7 3" xfId="25715"/>
    <cellStyle name="Normal 7 4 2 2 7 3 2" xfId="55853"/>
    <cellStyle name="Normal 7 4 2 2 7 4" xfId="55850"/>
    <cellStyle name="Normal 7 4 2 2 8" xfId="25716"/>
    <cellStyle name="Normal 7 4 2 2 8 2" xfId="25717"/>
    <cellStyle name="Normal 7 4 2 2 8 2 2" xfId="25718"/>
    <cellStyle name="Normal 7 4 2 2 8 2 2 2" xfId="55856"/>
    <cellStyle name="Normal 7 4 2 2 8 2 3" xfId="55855"/>
    <cellStyle name="Normal 7 4 2 2 8 3" xfId="25719"/>
    <cellStyle name="Normal 7 4 2 2 8 3 2" xfId="55857"/>
    <cellStyle name="Normal 7 4 2 2 8 4" xfId="55854"/>
    <cellStyle name="Normal 7 4 2 2 9" xfId="25720"/>
    <cellStyle name="Normal 7 4 2 2 9 2" xfId="25721"/>
    <cellStyle name="Normal 7 4 2 2 9 2 2" xfId="25722"/>
    <cellStyle name="Normal 7 4 2 2 9 2 2 2" xfId="55860"/>
    <cellStyle name="Normal 7 4 2 2 9 2 3" xfId="55859"/>
    <cellStyle name="Normal 7 4 2 2 9 3" xfId="25723"/>
    <cellStyle name="Normal 7 4 2 2 9 3 2" xfId="55861"/>
    <cellStyle name="Normal 7 4 2 2 9 4" xfId="55858"/>
    <cellStyle name="Normal 7 4 2 3" xfId="25724"/>
    <cellStyle name="Normal 7 4 2 3 10" xfId="25725"/>
    <cellStyle name="Normal 7 4 2 3 10 2" xfId="25726"/>
    <cellStyle name="Normal 7 4 2 3 10 2 2" xfId="55864"/>
    <cellStyle name="Normal 7 4 2 3 10 3" xfId="55863"/>
    <cellStyle name="Normal 7 4 2 3 11" xfId="25727"/>
    <cellStyle name="Normal 7 4 2 3 11 2" xfId="55865"/>
    <cellStyle name="Normal 7 4 2 3 12" xfId="55862"/>
    <cellStyle name="Normal 7 4 2 3 2" xfId="25728"/>
    <cellStyle name="Normal 7 4 2 3 2 2" xfId="25729"/>
    <cellStyle name="Normal 7 4 2 3 2 2 2" xfId="25730"/>
    <cellStyle name="Normal 7 4 2 3 2 2 2 2" xfId="25731"/>
    <cellStyle name="Normal 7 4 2 3 2 2 2 2 2" xfId="55869"/>
    <cellStyle name="Normal 7 4 2 3 2 2 2 3" xfId="55868"/>
    <cellStyle name="Normal 7 4 2 3 2 2 3" xfId="25732"/>
    <cellStyle name="Normal 7 4 2 3 2 2 3 2" xfId="55870"/>
    <cellStyle name="Normal 7 4 2 3 2 2 4" xfId="55867"/>
    <cellStyle name="Normal 7 4 2 3 2 3" xfId="25733"/>
    <cellStyle name="Normal 7 4 2 3 2 3 2" xfId="25734"/>
    <cellStyle name="Normal 7 4 2 3 2 3 2 2" xfId="25735"/>
    <cellStyle name="Normal 7 4 2 3 2 3 2 2 2" xfId="55873"/>
    <cellStyle name="Normal 7 4 2 3 2 3 2 3" xfId="55872"/>
    <cellStyle name="Normal 7 4 2 3 2 3 3" xfId="25736"/>
    <cellStyle name="Normal 7 4 2 3 2 3 3 2" xfId="55874"/>
    <cellStyle name="Normal 7 4 2 3 2 3 4" xfId="55871"/>
    <cellStyle name="Normal 7 4 2 3 2 4" xfId="25737"/>
    <cellStyle name="Normal 7 4 2 3 2 4 2" xfId="25738"/>
    <cellStyle name="Normal 7 4 2 3 2 4 2 2" xfId="25739"/>
    <cellStyle name="Normal 7 4 2 3 2 4 2 2 2" xfId="55877"/>
    <cellStyle name="Normal 7 4 2 3 2 4 2 3" xfId="55876"/>
    <cellStyle name="Normal 7 4 2 3 2 4 3" xfId="25740"/>
    <cellStyle name="Normal 7 4 2 3 2 4 3 2" xfId="55878"/>
    <cellStyle name="Normal 7 4 2 3 2 4 4" xfId="55875"/>
    <cellStyle name="Normal 7 4 2 3 2 5" xfId="25741"/>
    <cellStyle name="Normal 7 4 2 3 2 5 2" xfId="25742"/>
    <cellStyle name="Normal 7 4 2 3 2 5 2 2" xfId="55880"/>
    <cellStyle name="Normal 7 4 2 3 2 5 3" xfId="55879"/>
    <cellStyle name="Normal 7 4 2 3 2 6" xfId="25743"/>
    <cellStyle name="Normal 7 4 2 3 2 6 2" xfId="55881"/>
    <cellStyle name="Normal 7 4 2 3 2 7" xfId="55866"/>
    <cellStyle name="Normal 7 4 2 3 3" xfId="25744"/>
    <cellStyle name="Normal 7 4 2 3 3 2" xfId="25745"/>
    <cellStyle name="Normal 7 4 2 3 3 2 2" xfId="25746"/>
    <cellStyle name="Normal 7 4 2 3 3 2 2 2" xfId="25747"/>
    <cellStyle name="Normal 7 4 2 3 3 2 2 2 2" xfId="55885"/>
    <cellStyle name="Normal 7 4 2 3 3 2 2 3" xfId="55884"/>
    <cellStyle name="Normal 7 4 2 3 3 2 3" xfId="25748"/>
    <cellStyle name="Normal 7 4 2 3 3 2 3 2" xfId="55886"/>
    <cellStyle name="Normal 7 4 2 3 3 2 4" xfId="55883"/>
    <cellStyle name="Normal 7 4 2 3 3 3" xfId="25749"/>
    <cellStyle name="Normal 7 4 2 3 3 3 2" xfId="25750"/>
    <cellStyle name="Normal 7 4 2 3 3 3 2 2" xfId="25751"/>
    <cellStyle name="Normal 7 4 2 3 3 3 2 2 2" xfId="55889"/>
    <cellStyle name="Normal 7 4 2 3 3 3 2 3" xfId="55888"/>
    <cellStyle name="Normal 7 4 2 3 3 3 3" xfId="25752"/>
    <cellStyle name="Normal 7 4 2 3 3 3 3 2" xfId="55890"/>
    <cellStyle name="Normal 7 4 2 3 3 3 4" xfId="55887"/>
    <cellStyle name="Normal 7 4 2 3 3 4" xfId="25753"/>
    <cellStyle name="Normal 7 4 2 3 3 4 2" xfId="25754"/>
    <cellStyle name="Normal 7 4 2 3 3 4 2 2" xfId="25755"/>
    <cellStyle name="Normal 7 4 2 3 3 4 2 2 2" xfId="55893"/>
    <cellStyle name="Normal 7 4 2 3 3 4 2 3" xfId="55892"/>
    <cellStyle name="Normal 7 4 2 3 3 4 3" xfId="25756"/>
    <cellStyle name="Normal 7 4 2 3 3 4 3 2" xfId="55894"/>
    <cellStyle name="Normal 7 4 2 3 3 4 4" xfId="55891"/>
    <cellStyle name="Normal 7 4 2 3 3 5" xfId="25757"/>
    <cellStyle name="Normal 7 4 2 3 3 5 2" xfId="25758"/>
    <cellStyle name="Normal 7 4 2 3 3 5 2 2" xfId="55896"/>
    <cellStyle name="Normal 7 4 2 3 3 5 3" xfId="55895"/>
    <cellStyle name="Normal 7 4 2 3 3 6" xfId="25759"/>
    <cellStyle name="Normal 7 4 2 3 3 6 2" xfId="55897"/>
    <cellStyle name="Normal 7 4 2 3 3 7" xfId="55882"/>
    <cellStyle name="Normal 7 4 2 3 4" xfId="25760"/>
    <cellStyle name="Normal 7 4 2 3 4 2" xfId="25761"/>
    <cellStyle name="Normal 7 4 2 3 4 2 2" xfId="25762"/>
    <cellStyle name="Normal 7 4 2 3 4 2 2 2" xfId="25763"/>
    <cellStyle name="Normal 7 4 2 3 4 2 2 2 2" xfId="55901"/>
    <cellStyle name="Normal 7 4 2 3 4 2 2 3" xfId="55900"/>
    <cellStyle name="Normal 7 4 2 3 4 2 3" xfId="25764"/>
    <cellStyle name="Normal 7 4 2 3 4 2 3 2" xfId="55902"/>
    <cellStyle name="Normal 7 4 2 3 4 2 4" xfId="55899"/>
    <cellStyle name="Normal 7 4 2 3 4 3" xfId="25765"/>
    <cellStyle name="Normal 7 4 2 3 4 3 2" xfId="25766"/>
    <cellStyle name="Normal 7 4 2 3 4 3 2 2" xfId="25767"/>
    <cellStyle name="Normal 7 4 2 3 4 3 2 2 2" xfId="55905"/>
    <cellStyle name="Normal 7 4 2 3 4 3 2 3" xfId="55904"/>
    <cellStyle name="Normal 7 4 2 3 4 3 3" xfId="25768"/>
    <cellStyle name="Normal 7 4 2 3 4 3 3 2" xfId="55906"/>
    <cellStyle name="Normal 7 4 2 3 4 3 4" xfId="55903"/>
    <cellStyle name="Normal 7 4 2 3 4 4" xfId="25769"/>
    <cellStyle name="Normal 7 4 2 3 4 4 2" xfId="25770"/>
    <cellStyle name="Normal 7 4 2 3 4 4 2 2" xfId="55908"/>
    <cellStyle name="Normal 7 4 2 3 4 4 3" xfId="55907"/>
    <cellStyle name="Normal 7 4 2 3 4 5" xfId="25771"/>
    <cellStyle name="Normal 7 4 2 3 4 5 2" xfId="55909"/>
    <cellStyle name="Normal 7 4 2 3 4 6" xfId="55898"/>
    <cellStyle name="Normal 7 4 2 3 5" xfId="25772"/>
    <cellStyle name="Normal 7 4 2 3 5 2" xfId="25773"/>
    <cellStyle name="Normal 7 4 2 3 5 2 2" xfId="25774"/>
    <cellStyle name="Normal 7 4 2 3 5 2 2 2" xfId="55912"/>
    <cellStyle name="Normal 7 4 2 3 5 2 3" xfId="55911"/>
    <cellStyle name="Normal 7 4 2 3 5 3" xfId="25775"/>
    <cellStyle name="Normal 7 4 2 3 5 3 2" xfId="55913"/>
    <cellStyle name="Normal 7 4 2 3 5 4" xfId="55910"/>
    <cellStyle name="Normal 7 4 2 3 6" xfId="25776"/>
    <cellStyle name="Normal 7 4 2 3 6 2" xfId="25777"/>
    <cellStyle name="Normal 7 4 2 3 6 2 2" xfId="25778"/>
    <cellStyle name="Normal 7 4 2 3 6 2 2 2" xfId="55916"/>
    <cellStyle name="Normal 7 4 2 3 6 2 3" xfId="55915"/>
    <cellStyle name="Normal 7 4 2 3 6 3" xfId="25779"/>
    <cellStyle name="Normal 7 4 2 3 6 3 2" xfId="55917"/>
    <cellStyle name="Normal 7 4 2 3 6 4" xfId="55914"/>
    <cellStyle name="Normal 7 4 2 3 7" xfId="25780"/>
    <cellStyle name="Normal 7 4 2 3 7 2" xfId="25781"/>
    <cellStyle name="Normal 7 4 2 3 7 2 2" xfId="25782"/>
    <cellStyle name="Normal 7 4 2 3 7 2 2 2" xfId="55920"/>
    <cellStyle name="Normal 7 4 2 3 7 2 3" xfId="55919"/>
    <cellStyle name="Normal 7 4 2 3 7 3" xfId="25783"/>
    <cellStyle name="Normal 7 4 2 3 7 3 2" xfId="55921"/>
    <cellStyle name="Normal 7 4 2 3 7 4" xfId="55918"/>
    <cellStyle name="Normal 7 4 2 3 8" xfId="25784"/>
    <cellStyle name="Normal 7 4 2 3 8 2" xfId="25785"/>
    <cellStyle name="Normal 7 4 2 3 8 2 2" xfId="25786"/>
    <cellStyle name="Normal 7 4 2 3 8 2 2 2" xfId="55924"/>
    <cellStyle name="Normal 7 4 2 3 8 2 3" xfId="55923"/>
    <cellStyle name="Normal 7 4 2 3 8 3" xfId="25787"/>
    <cellStyle name="Normal 7 4 2 3 8 3 2" xfId="55925"/>
    <cellStyle name="Normal 7 4 2 3 8 4" xfId="55922"/>
    <cellStyle name="Normal 7 4 2 3 9" xfId="25788"/>
    <cellStyle name="Normal 7 4 2 3 9 2" xfId="25789"/>
    <cellStyle name="Normal 7 4 2 3 9 2 2" xfId="25790"/>
    <cellStyle name="Normal 7 4 2 3 9 2 2 2" xfId="55928"/>
    <cellStyle name="Normal 7 4 2 3 9 2 3" xfId="55927"/>
    <cellStyle name="Normal 7 4 2 3 9 3" xfId="25791"/>
    <cellStyle name="Normal 7 4 2 3 9 3 2" xfId="55929"/>
    <cellStyle name="Normal 7 4 2 3 9 4" xfId="55926"/>
    <cellStyle name="Normal 7 4 2 4" xfId="25792"/>
    <cellStyle name="Normal 7 4 2 4 2" xfId="25793"/>
    <cellStyle name="Normal 7 4 2 4 2 2" xfId="25794"/>
    <cellStyle name="Normal 7 4 2 4 2 2 2" xfId="25795"/>
    <cellStyle name="Normal 7 4 2 4 2 2 2 2" xfId="55933"/>
    <cellStyle name="Normal 7 4 2 4 2 2 3" xfId="55932"/>
    <cellStyle name="Normal 7 4 2 4 2 3" xfId="25796"/>
    <cellStyle name="Normal 7 4 2 4 2 3 2" xfId="55934"/>
    <cellStyle name="Normal 7 4 2 4 2 4" xfId="55931"/>
    <cellStyle name="Normal 7 4 2 4 3" xfId="25797"/>
    <cellStyle name="Normal 7 4 2 4 3 2" xfId="25798"/>
    <cellStyle name="Normal 7 4 2 4 3 2 2" xfId="25799"/>
    <cellStyle name="Normal 7 4 2 4 3 2 2 2" xfId="55937"/>
    <cellStyle name="Normal 7 4 2 4 3 2 3" xfId="55936"/>
    <cellStyle name="Normal 7 4 2 4 3 3" xfId="25800"/>
    <cellStyle name="Normal 7 4 2 4 3 3 2" xfId="55938"/>
    <cellStyle name="Normal 7 4 2 4 3 4" xfId="55935"/>
    <cellStyle name="Normal 7 4 2 4 4" xfId="25801"/>
    <cellStyle name="Normal 7 4 2 4 4 2" xfId="25802"/>
    <cellStyle name="Normal 7 4 2 4 4 2 2" xfId="25803"/>
    <cellStyle name="Normal 7 4 2 4 4 2 2 2" xfId="55941"/>
    <cellStyle name="Normal 7 4 2 4 4 2 3" xfId="55940"/>
    <cellStyle name="Normal 7 4 2 4 4 3" xfId="25804"/>
    <cellStyle name="Normal 7 4 2 4 4 3 2" xfId="55942"/>
    <cellStyle name="Normal 7 4 2 4 4 4" xfId="55939"/>
    <cellStyle name="Normal 7 4 2 4 5" xfId="25805"/>
    <cellStyle name="Normal 7 4 2 4 5 2" xfId="25806"/>
    <cellStyle name="Normal 7 4 2 4 5 2 2" xfId="55944"/>
    <cellStyle name="Normal 7 4 2 4 5 3" xfId="55943"/>
    <cellStyle name="Normal 7 4 2 4 6" xfId="25807"/>
    <cellStyle name="Normal 7 4 2 4 6 2" xfId="55945"/>
    <cellStyle name="Normal 7 4 2 4 7" xfId="55930"/>
    <cellStyle name="Normal 7 4 2 5" xfId="25808"/>
    <cellStyle name="Normal 7 4 2 5 2" xfId="25809"/>
    <cellStyle name="Normal 7 4 2 5 2 2" xfId="25810"/>
    <cellStyle name="Normal 7 4 2 5 2 2 2" xfId="25811"/>
    <cellStyle name="Normal 7 4 2 5 2 2 2 2" xfId="55949"/>
    <cellStyle name="Normal 7 4 2 5 2 2 3" xfId="55948"/>
    <cellStyle name="Normal 7 4 2 5 2 3" xfId="25812"/>
    <cellStyle name="Normal 7 4 2 5 2 3 2" xfId="55950"/>
    <cellStyle name="Normal 7 4 2 5 2 4" xfId="55947"/>
    <cellStyle name="Normal 7 4 2 5 3" xfId="25813"/>
    <cellStyle name="Normal 7 4 2 5 3 2" xfId="25814"/>
    <cellStyle name="Normal 7 4 2 5 3 2 2" xfId="25815"/>
    <cellStyle name="Normal 7 4 2 5 3 2 2 2" xfId="55953"/>
    <cellStyle name="Normal 7 4 2 5 3 2 3" xfId="55952"/>
    <cellStyle name="Normal 7 4 2 5 3 3" xfId="25816"/>
    <cellStyle name="Normal 7 4 2 5 3 3 2" xfId="55954"/>
    <cellStyle name="Normal 7 4 2 5 3 4" xfId="55951"/>
    <cellStyle name="Normal 7 4 2 5 4" xfId="25817"/>
    <cellStyle name="Normal 7 4 2 5 4 2" xfId="25818"/>
    <cellStyle name="Normal 7 4 2 5 4 2 2" xfId="25819"/>
    <cellStyle name="Normal 7 4 2 5 4 2 2 2" xfId="55957"/>
    <cellStyle name="Normal 7 4 2 5 4 2 3" xfId="55956"/>
    <cellStyle name="Normal 7 4 2 5 4 3" xfId="25820"/>
    <cellStyle name="Normal 7 4 2 5 4 3 2" xfId="55958"/>
    <cellStyle name="Normal 7 4 2 5 4 4" xfId="55955"/>
    <cellStyle name="Normal 7 4 2 5 5" xfId="25821"/>
    <cellStyle name="Normal 7 4 2 5 5 2" xfId="25822"/>
    <cellStyle name="Normal 7 4 2 5 5 2 2" xfId="55960"/>
    <cellStyle name="Normal 7 4 2 5 5 3" xfId="55959"/>
    <cellStyle name="Normal 7 4 2 5 6" xfId="25823"/>
    <cellStyle name="Normal 7 4 2 5 6 2" xfId="55961"/>
    <cellStyle name="Normal 7 4 2 5 7" xfId="55946"/>
    <cellStyle name="Normal 7 4 2 6" xfId="25824"/>
    <cellStyle name="Normal 7 4 2 6 2" xfId="25825"/>
    <cellStyle name="Normal 7 4 2 6 2 2" xfId="25826"/>
    <cellStyle name="Normal 7 4 2 6 2 2 2" xfId="25827"/>
    <cellStyle name="Normal 7 4 2 6 2 2 2 2" xfId="55965"/>
    <cellStyle name="Normal 7 4 2 6 2 2 3" xfId="55964"/>
    <cellStyle name="Normal 7 4 2 6 2 3" xfId="25828"/>
    <cellStyle name="Normal 7 4 2 6 2 3 2" xfId="55966"/>
    <cellStyle name="Normal 7 4 2 6 2 4" xfId="55963"/>
    <cellStyle name="Normal 7 4 2 6 3" xfId="25829"/>
    <cellStyle name="Normal 7 4 2 6 3 2" xfId="25830"/>
    <cellStyle name="Normal 7 4 2 6 3 2 2" xfId="25831"/>
    <cellStyle name="Normal 7 4 2 6 3 2 2 2" xfId="55969"/>
    <cellStyle name="Normal 7 4 2 6 3 2 3" xfId="55968"/>
    <cellStyle name="Normal 7 4 2 6 3 3" xfId="25832"/>
    <cellStyle name="Normal 7 4 2 6 3 3 2" xfId="55970"/>
    <cellStyle name="Normal 7 4 2 6 3 4" xfId="55967"/>
    <cellStyle name="Normal 7 4 2 6 4" xfId="25833"/>
    <cellStyle name="Normal 7 4 2 6 4 2" xfId="25834"/>
    <cellStyle name="Normal 7 4 2 6 4 2 2" xfId="55972"/>
    <cellStyle name="Normal 7 4 2 6 4 3" xfId="55971"/>
    <cellStyle name="Normal 7 4 2 6 5" xfId="25835"/>
    <cellStyle name="Normal 7 4 2 6 5 2" xfId="55973"/>
    <cellStyle name="Normal 7 4 2 6 6" xfId="55962"/>
    <cellStyle name="Normal 7 4 2 7" xfId="25836"/>
    <cellStyle name="Normal 7 4 2 7 2" xfId="25837"/>
    <cellStyle name="Normal 7 4 2 7 2 2" xfId="25838"/>
    <cellStyle name="Normal 7 4 2 7 2 2 2" xfId="55976"/>
    <cellStyle name="Normal 7 4 2 7 2 3" xfId="55975"/>
    <cellStyle name="Normal 7 4 2 7 3" xfId="25839"/>
    <cellStyle name="Normal 7 4 2 7 3 2" xfId="55977"/>
    <cellStyle name="Normal 7 4 2 7 4" xfId="55974"/>
    <cellStyle name="Normal 7 4 2 8" xfId="25840"/>
    <cellStyle name="Normal 7 4 2 8 2" xfId="25841"/>
    <cellStyle name="Normal 7 4 2 8 2 2" xfId="25842"/>
    <cellStyle name="Normal 7 4 2 8 2 2 2" xfId="55980"/>
    <cellStyle name="Normal 7 4 2 8 2 3" xfId="55979"/>
    <cellStyle name="Normal 7 4 2 8 3" xfId="25843"/>
    <cellStyle name="Normal 7 4 2 8 3 2" xfId="55981"/>
    <cellStyle name="Normal 7 4 2 8 4" xfId="55978"/>
    <cellStyle name="Normal 7 4 2 9" xfId="25844"/>
    <cellStyle name="Normal 7 4 2 9 2" xfId="25845"/>
    <cellStyle name="Normal 7 4 2 9 2 2" xfId="25846"/>
    <cellStyle name="Normal 7 4 2 9 2 2 2" xfId="55984"/>
    <cellStyle name="Normal 7 4 2 9 2 3" xfId="55983"/>
    <cellStyle name="Normal 7 4 2 9 3" xfId="25847"/>
    <cellStyle name="Normal 7 4 2 9 3 2" xfId="55985"/>
    <cellStyle name="Normal 7 4 2 9 4" xfId="55982"/>
    <cellStyle name="Normal 7 4 3" xfId="25848"/>
    <cellStyle name="Normal 7 4 3 10" xfId="25849"/>
    <cellStyle name="Normal 7 4 3 10 2" xfId="25850"/>
    <cellStyle name="Normal 7 4 3 10 2 2" xfId="25851"/>
    <cellStyle name="Normal 7 4 3 10 2 2 2" xfId="55989"/>
    <cellStyle name="Normal 7 4 3 10 2 3" xfId="55988"/>
    <cellStyle name="Normal 7 4 3 10 3" xfId="25852"/>
    <cellStyle name="Normal 7 4 3 10 3 2" xfId="55990"/>
    <cellStyle name="Normal 7 4 3 10 4" xfId="55987"/>
    <cellStyle name="Normal 7 4 3 11" xfId="25853"/>
    <cellStyle name="Normal 7 4 3 11 2" xfId="25854"/>
    <cellStyle name="Normal 7 4 3 11 2 2" xfId="55992"/>
    <cellStyle name="Normal 7 4 3 11 3" xfId="55991"/>
    <cellStyle name="Normal 7 4 3 12" xfId="25855"/>
    <cellStyle name="Normal 7 4 3 12 2" xfId="55993"/>
    <cellStyle name="Normal 7 4 3 13" xfId="25856"/>
    <cellStyle name="Normal 7 4 3 13 2" xfId="55994"/>
    <cellStyle name="Normal 7 4 3 14" xfId="55986"/>
    <cellStyle name="Normal 7 4 3 2" xfId="25857"/>
    <cellStyle name="Normal 7 4 3 2 10" xfId="25858"/>
    <cellStyle name="Normal 7 4 3 2 10 2" xfId="25859"/>
    <cellStyle name="Normal 7 4 3 2 10 2 2" xfId="55997"/>
    <cellStyle name="Normal 7 4 3 2 10 3" xfId="55996"/>
    <cellStyle name="Normal 7 4 3 2 11" xfId="25860"/>
    <cellStyle name="Normal 7 4 3 2 11 2" xfId="55998"/>
    <cellStyle name="Normal 7 4 3 2 12" xfId="55995"/>
    <cellStyle name="Normal 7 4 3 2 2" xfId="25861"/>
    <cellStyle name="Normal 7 4 3 2 2 2" xfId="25862"/>
    <cellStyle name="Normal 7 4 3 2 2 2 2" xfId="25863"/>
    <cellStyle name="Normal 7 4 3 2 2 2 2 2" xfId="25864"/>
    <cellStyle name="Normal 7 4 3 2 2 2 2 2 2" xfId="56002"/>
    <cellStyle name="Normal 7 4 3 2 2 2 2 3" xfId="56001"/>
    <cellStyle name="Normal 7 4 3 2 2 2 3" xfId="25865"/>
    <cellStyle name="Normal 7 4 3 2 2 2 3 2" xfId="56003"/>
    <cellStyle name="Normal 7 4 3 2 2 2 4" xfId="56000"/>
    <cellStyle name="Normal 7 4 3 2 2 3" xfId="25866"/>
    <cellStyle name="Normal 7 4 3 2 2 3 2" xfId="25867"/>
    <cellStyle name="Normal 7 4 3 2 2 3 2 2" xfId="25868"/>
    <cellStyle name="Normal 7 4 3 2 2 3 2 2 2" xfId="56006"/>
    <cellStyle name="Normal 7 4 3 2 2 3 2 3" xfId="56005"/>
    <cellStyle name="Normal 7 4 3 2 2 3 3" xfId="25869"/>
    <cellStyle name="Normal 7 4 3 2 2 3 3 2" xfId="56007"/>
    <cellStyle name="Normal 7 4 3 2 2 3 4" xfId="56004"/>
    <cellStyle name="Normal 7 4 3 2 2 4" xfId="25870"/>
    <cellStyle name="Normal 7 4 3 2 2 4 2" xfId="25871"/>
    <cellStyle name="Normal 7 4 3 2 2 4 2 2" xfId="25872"/>
    <cellStyle name="Normal 7 4 3 2 2 4 2 2 2" xfId="56010"/>
    <cellStyle name="Normal 7 4 3 2 2 4 2 3" xfId="56009"/>
    <cellStyle name="Normal 7 4 3 2 2 4 3" xfId="25873"/>
    <cellStyle name="Normal 7 4 3 2 2 4 3 2" xfId="56011"/>
    <cellStyle name="Normal 7 4 3 2 2 4 4" xfId="56008"/>
    <cellStyle name="Normal 7 4 3 2 2 5" xfId="25874"/>
    <cellStyle name="Normal 7 4 3 2 2 5 2" xfId="25875"/>
    <cellStyle name="Normal 7 4 3 2 2 5 2 2" xfId="56013"/>
    <cellStyle name="Normal 7 4 3 2 2 5 3" xfId="56012"/>
    <cellStyle name="Normal 7 4 3 2 2 6" xfId="25876"/>
    <cellStyle name="Normal 7 4 3 2 2 6 2" xfId="56014"/>
    <cellStyle name="Normal 7 4 3 2 2 7" xfId="55999"/>
    <cellStyle name="Normal 7 4 3 2 3" xfId="25877"/>
    <cellStyle name="Normal 7 4 3 2 3 2" xfId="25878"/>
    <cellStyle name="Normal 7 4 3 2 3 2 2" xfId="25879"/>
    <cellStyle name="Normal 7 4 3 2 3 2 2 2" xfId="25880"/>
    <cellStyle name="Normal 7 4 3 2 3 2 2 2 2" xfId="56018"/>
    <cellStyle name="Normal 7 4 3 2 3 2 2 3" xfId="56017"/>
    <cellStyle name="Normal 7 4 3 2 3 2 3" xfId="25881"/>
    <cellStyle name="Normal 7 4 3 2 3 2 3 2" xfId="56019"/>
    <cellStyle name="Normal 7 4 3 2 3 2 4" xfId="56016"/>
    <cellStyle name="Normal 7 4 3 2 3 3" xfId="25882"/>
    <cellStyle name="Normal 7 4 3 2 3 3 2" xfId="25883"/>
    <cellStyle name="Normal 7 4 3 2 3 3 2 2" xfId="25884"/>
    <cellStyle name="Normal 7 4 3 2 3 3 2 2 2" xfId="56022"/>
    <cellStyle name="Normal 7 4 3 2 3 3 2 3" xfId="56021"/>
    <cellStyle name="Normal 7 4 3 2 3 3 3" xfId="25885"/>
    <cellStyle name="Normal 7 4 3 2 3 3 3 2" xfId="56023"/>
    <cellStyle name="Normal 7 4 3 2 3 3 4" xfId="56020"/>
    <cellStyle name="Normal 7 4 3 2 3 4" xfId="25886"/>
    <cellStyle name="Normal 7 4 3 2 3 4 2" xfId="25887"/>
    <cellStyle name="Normal 7 4 3 2 3 4 2 2" xfId="25888"/>
    <cellStyle name="Normal 7 4 3 2 3 4 2 2 2" xfId="56026"/>
    <cellStyle name="Normal 7 4 3 2 3 4 2 3" xfId="56025"/>
    <cellStyle name="Normal 7 4 3 2 3 4 3" xfId="25889"/>
    <cellStyle name="Normal 7 4 3 2 3 4 3 2" xfId="56027"/>
    <cellStyle name="Normal 7 4 3 2 3 4 4" xfId="56024"/>
    <cellStyle name="Normal 7 4 3 2 3 5" xfId="25890"/>
    <cellStyle name="Normal 7 4 3 2 3 5 2" xfId="25891"/>
    <cellStyle name="Normal 7 4 3 2 3 5 2 2" xfId="56029"/>
    <cellStyle name="Normal 7 4 3 2 3 5 3" xfId="56028"/>
    <cellStyle name="Normal 7 4 3 2 3 6" xfId="25892"/>
    <cellStyle name="Normal 7 4 3 2 3 6 2" xfId="56030"/>
    <cellStyle name="Normal 7 4 3 2 3 7" xfId="56015"/>
    <cellStyle name="Normal 7 4 3 2 4" xfId="25893"/>
    <cellStyle name="Normal 7 4 3 2 4 2" xfId="25894"/>
    <cellStyle name="Normal 7 4 3 2 4 2 2" xfId="25895"/>
    <cellStyle name="Normal 7 4 3 2 4 2 2 2" xfId="25896"/>
    <cellStyle name="Normal 7 4 3 2 4 2 2 2 2" xfId="56034"/>
    <cellStyle name="Normal 7 4 3 2 4 2 2 3" xfId="56033"/>
    <cellStyle name="Normal 7 4 3 2 4 2 3" xfId="25897"/>
    <cellStyle name="Normal 7 4 3 2 4 2 3 2" xfId="56035"/>
    <cellStyle name="Normal 7 4 3 2 4 2 4" xfId="56032"/>
    <cellStyle name="Normal 7 4 3 2 4 3" xfId="25898"/>
    <cellStyle name="Normal 7 4 3 2 4 3 2" xfId="25899"/>
    <cellStyle name="Normal 7 4 3 2 4 3 2 2" xfId="25900"/>
    <cellStyle name="Normal 7 4 3 2 4 3 2 2 2" xfId="56038"/>
    <cellStyle name="Normal 7 4 3 2 4 3 2 3" xfId="56037"/>
    <cellStyle name="Normal 7 4 3 2 4 3 3" xfId="25901"/>
    <cellStyle name="Normal 7 4 3 2 4 3 3 2" xfId="56039"/>
    <cellStyle name="Normal 7 4 3 2 4 3 4" xfId="56036"/>
    <cellStyle name="Normal 7 4 3 2 4 4" xfId="25902"/>
    <cellStyle name="Normal 7 4 3 2 4 4 2" xfId="25903"/>
    <cellStyle name="Normal 7 4 3 2 4 4 2 2" xfId="56041"/>
    <cellStyle name="Normal 7 4 3 2 4 4 3" xfId="56040"/>
    <cellStyle name="Normal 7 4 3 2 4 5" xfId="25904"/>
    <cellStyle name="Normal 7 4 3 2 4 5 2" xfId="56042"/>
    <cellStyle name="Normal 7 4 3 2 4 6" xfId="56031"/>
    <cellStyle name="Normal 7 4 3 2 5" xfId="25905"/>
    <cellStyle name="Normal 7 4 3 2 5 2" xfId="25906"/>
    <cellStyle name="Normal 7 4 3 2 5 2 2" xfId="25907"/>
    <cellStyle name="Normal 7 4 3 2 5 2 2 2" xfId="56045"/>
    <cellStyle name="Normal 7 4 3 2 5 2 3" xfId="56044"/>
    <cellStyle name="Normal 7 4 3 2 5 3" xfId="25908"/>
    <cellStyle name="Normal 7 4 3 2 5 3 2" xfId="56046"/>
    <cellStyle name="Normal 7 4 3 2 5 4" xfId="56043"/>
    <cellStyle name="Normal 7 4 3 2 6" xfId="25909"/>
    <cellStyle name="Normal 7 4 3 2 6 2" xfId="25910"/>
    <cellStyle name="Normal 7 4 3 2 6 2 2" xfId="25911"/>
    <cellStyle name="Normal 7 4 3 2 6 2 2 2" xfId="56049"/>
    <cellStyle name="Normal 7 4 3 2 6 2 3" xfId="56048"/>
    <cellStyle name="Normal 7 4 3 2 6 3" xfId="25912"/>
    <cellStyle name="Normal 7 4 3 2 6 3 2" xfId="56050"/>
    <cellStyle name="Normal 7 4 3 2 6 4" xfId="56047"/>
    <cellStyle name="Normal 7 4 3 2 7" xfId="25913"/>
    <cellStyle name="Normal 7 4 3 2 7 2" xfId="25914"/>
    <cellStyle name="Normal 7 4 3 2 7 2 2" xfId="25915"/>
    <cellStyle name="Normal 7 4 3 2 7 2 2 2" xfId="56053"/>
    <cellStyle name="Normal 7 4 3 2 7 2 3" xfId="56052"/>
    <cellStyle name="Normal 7 4 3 2 7 3" xfId="25916"/>
    <cellStyle name="Normal 7 4 3 2 7 3 2" xfId="56054"/>
    <cellStyle name="Normal 7 4 3 2 7 4" xfId="56051"/>
    <cellStyle name="Normal 7 4 3 2 8" xfId="25917"/>
    <cellStyle name="Normal 7 4 3 2 8 2" xfId="25918"/>
    <cellStyle name="Normal 7 4 3 2 8 2 2" xfId="25919"/>
    <cellStyle name="Normal 7 4 3 2 8 2 2 2" xfId="56057"/>
    <cellStyle name="Normal 7 4 3 2 8 2 3" xfId="56056"/>
    <cellStyle name="Normal 7 4 3 2 8 3" xfId="25920"/>
    <cellStyle name="Normal 7 4 3 2 8 3 2" xfId="56058"/>
    <cellStyle name="Normal 7 4 3 2 8 4" xfId="56055"/>
    <cellStyle name="Normal 7 4 3 2 9" xfId="25921"/>
    <cellStyle name="Normal 7 4 3 2 9 2" xfId="25922"/>
    <cellStyle name="Normal 7 4 3 2 9 2 2" xfId="25923"/>
    <cellStyle name="Normal 7 4 3 2 9 2 2 2" xfId="56061"/>
    <cellStyle name="Normal 7 4 3 2 9 2 3" xfId="56060"/>
    <cellStyle name="Normal 7 4 3 2 9 3" xfId="25924"/>
    <cellStyle name="Normal 7 4 3 2 9 3 2" xfId="56062"/>
    <cellStyle name="Normal 7 4 3 2 9 4" xfId="56059"/>
    <cellStyle name="Normal 7 4 3 3" xfId="25925"/>
    <cellStyle name="Normal 7 4 3 3 2" xfId="25926"/>
    <cellStyle name="Normal 7 4 3 3 2 2" xfId="25927"/>
    <cellStyle name="Normal 7 4 3 3 2 2 2" xfId="25928"/>
    <cellStyle name="Normal 7 4 3 3 2 2 2 2" xfId="56066"/>
    <cellStyle name="Normal 7 4 3 3 2 2 3" xfId="56065"/>
    <cellStyle name="Normal 7 4 3 3 2 3" xfId="25929"/>
    <cellStyle name="Normal 7 4 3 3 2 3 2" xfId="56067"/>
    <cellStyle name="Normal 7 4 3 3 2 4" xfId="56064"/>
    <cellStyle name="Normal 7 4 3 3 3" xfId="25930"/>
    <cellStyle name="Normal 7 4 3 3 3 2" xfId="25931"/>
    <cellStyle name="Normal 7 4 3 3 3 2 2" xfId="25932"/>
    <cellStyle name="Normal 7 4 3 3 3 2 2 2" xfId="56070"/>
    <cellStyle name="Normal 7 4 3 3 3 2 3" xfId="56069"/>
    <cellStyle name="Normal 7 4 3 3 3 3" xfId="25933"/>
    <cellStyle name="Normal 7 4 3 3 3 3 2" xfId="56071"/>
    <cellStyle name="Normal 7 4 3 3 3 4" xfId="56068"/>
    <cellStyle name="Normal 7 4 3 3 4" xfId="25934"/>
    <cellStyle name="Normal 7 4 3 3 4 2" xfId="25935"/>
    <cellStyle name="Normal 7 4 3 3 4 2 2" xfId="25936"/>
    <cellStyle name="Normal 7 4 3 3 4 2 2 2" xfId="56074"/>
    <cellStyle name="Normal 7 4 3 3 4 2 3" xfId="56073"/>
    <cellStyle name="Normal 7 4 3 3 4 3" xfId="25937"/>
    <cellStyle name="Normal 7 4 3 3 4 3 2" xfId="56075"/>
    <cellStyle name="Normal 7 4 3 3 4 4" xfId="56072"/>
    <cellStyle name="Normal 7 4 3 3 5" xfId="25938"/>
    <cellStyle name="Normal 7 4 3 3 5 2" xfId="25939"/>
    <cellStyle name="Normal 7 4 3 3 5 2 2" xfId="56077"/>
    <cellStyle name="Normal 7 4 3 3 5 3" xfId="56076"/>
    <cellStyle name="Normal 7 4 3 3 6" xfId="25940"/>
    <cellStyle name="Normal 7 4 3 3 6 2" xfId="56078"/>
    <cellStyle name="Normal 7 4 3 3 7" xfId="56063"/>
    <cellStyle name="Normal 7 4 3 4" xfId="25941"/>
    <cellStyle name="Normal 7 4 3 4 2" xfId="25942"/>
    <cellStyle name="Normal 7 4 3 4 2 2" xfId="25943"/>
    <cellStyle name="Normal 7 4 3 4 2 2 2" xfId="25944"/>
    <cellStyle name="Normal 7 4 3 4 2 2 2 2" xfId="56082"/>
    <cellStyle name="Normal 7 4 3 4 2 2 3" xfId="56081"/>
    <cellStyle name="Normal 7 4 3 4 2 3" xfId="25945"/>
    <cellStyle name="Normal 7 4 3 4 2 3 2" xfId="56083"/>
    <cellStyle name="Normal 7 4 3 4 2 4" xfId="56080"/>
    <cellStyle name="Normal 7 4 3 4 3" xfId="25946"/>
    <cellStyle name="Normal 7 4 3 4 3 2" xfId="25947"/>
    <cellStyle name="Normal 7 4 3 4 3 2 2" xfId="25948"/>
    <cellStyle name="Normal 7 4 3 4 3 2 2 2" xfId="56086"/>
    <cellStyle name="Normal 7 4 3 4 3 2 3" xfId="56085"/>
    <cellStyle name="Normal 7 4 3 4 3 3" xfId="25949"/>
    <cellStyle name="Normal 7 4 3 4 3 3 2" xfId="56087"/>
    <cellStyle name="Normal 7 4 3 4 3 4" xfId="56084"/>
    <cellStyle name="Normal 7 4 3 4 4" xfId="25950"/>
    <cellStyle name="Normal 7 4 3 4 4 2" xfId="25951"/>
    <cellStyle name="Normal 7 4 3 4 4 2 2" xfId="25952"/>
    <cellStyle name="Normal 7 4 3 4 4 2 2 2" xfId="56090"/>
    <cellStyle name="Normal 7 4 3 4 4 2 3" xfId="56089"/>
    <cellStyle name="Normal 7 4 3 4 4 3" xfId="25953"/>
    <cellStyle name="Normal 7 4 3 4 4 3 2" xfId="56091"/>
    <cellStyle name="Normal 7 4 3 4 4 4" xfId="56088"/>
    <cellStyle name="Normal 7 4 3 4 5" xfId="25954"/>
    <cellStyle name="Normal 7 4 3 4 5 2" xfId="25955"/>
    <cellStyle name="Normal 7 4 3 4 5 2 2" xfId="56093"/>
    <cellStyle name="Normal 7 4 3 4 5 3" xfId="56092"/>
    <cellStyle name="Normal 7 4 3 4 6" xfId="25956"/>
    <cellStyle name="Normal 7 4 3 4 6 2" xfId="56094"/>
    <cellStyle name="Normal 7 4 3 4 7" xfId="56079"/>
    <cellStyle name="Normal 7 4 3 5" xfId="25957"/>
    <cellStyle name="Normal 7 4 3 5 2" xfId="25958"/>
    <cellStyle name="Normal 7 4 3 5 2 2" xfId="25959"/>
    <cellStyle name="Normal 7 4 3 5 2 2 2" xfId="25960"/>
    <cellStyle name="Normal 7 4 3 5 2 2 2 2" xfId="56098"/>
    <cellStyle name="Normal 7 4 3 5 2 2 3" xfId="56097"/>
    <cellStyle name="Normal 7 4 3 5 2 3" xfId="25961"/>
    <cellStyle name="Normal 7 4 3 5 2 3 2" xfId="56099"/>
    <cellStyle name="Normal 7 4 3 5 2 4" xfId="56096"/>
    <cellStyle name="Normal 7 4 3 5 3" xfId="25962"/>
    <cellStyle name="Normal 7 4 3 5 3 2" xfId="25963"/>
    <cellStyle name="Normal 7 4 3 5 3 2 2" xfId="25964"/>
    <cellStyle name="Normal 7 4 3 5 3 2 2 2" xfId="56102"/>
    <cellStyle name="Normal 7 4 3 5 3 2 3" xfId="56101"/>
    <cellStyle name="Normal 7 4 3 5 3 3" xfId="25965"/>
    <cellStyle name="Normal 7 4 3 5 3 3 2" xfId="56103"/>
    <cellStyle name="Normal 7 4 3 5 3 4" xfId="56100"/>
    <cellStyle name="Normal 7 4 3 5 4" xfId="25966"/>
    <cellStyle name="Normal 7 4 3 5 4 2" xfId="25967"/>
    <cellStyle name="Normal 7 4 3 5 4 2 2" xfId="56105"/>
    <cellStyle name="Normal 7 4 3 5 4 3" xfId="56104"/>
    <cellStyle name="Normal 7 4 3 5 5" xfId="25968"/>
    <cellStyle name="Normal 7 4 3 5 5 2" xfId="56106"/>
    <cellStyle name="Normal 7 4 3 5 6" xfId="56095"/>
    <cellStyle name="Normal 7 4 3 6" xfId="25969"/>
    <cellStyle name="Normal 7 4 3 6 2" xfId="25970"/>
    <cellStyle name="Normal 7 4 3 6 2 2" xfId="25971"/>
    <cellStyle name="Normal 7 4 3 6 2 2 2" xfId="56109"/>
    <cellStyle name="Normal 7 4 3 6 2 3" xfId="56108"/>
    <cellStyle name="Normal 7 4 3 6 3" xfId="25972"/>
    <cellStyle name="Normal 7 4 3 6 3 2" xfId="56110"/>
    <cellStyle name="Normal 7 4 3 6 4" xfId="56107"/>
    <cellStyle name="Normal 7 4 3 7" xfId="25973"/>
    <cellStyle name="Normal 7 4 3 7 2" xfId="25974"/>
    <cellStyle name="Normal 7 4 3 7 2 2" xfId="25975"/>
    <cellStyle name="Normal 7 4 3 7 2 2 2" xfId="56113"/>
    <cellStyle name="Normal 7 4 3 7 2 3" xfId="56112"/>
    <cellStyle name="Normal 7 4 3 7 3" xfId="25976"/>
    <cellStyle name="Normal 7 4 3 7 3 2" xfId="56114"/>
    <cellStyle name="Normal 7 4 3 7 4" xfId="56111"/>
    <cellStyle name="Normal 7 4 3 8" xfId="25977"/>
    <cellStyle name="Normal 7 4 3 8 2" xfId="25978"/>
    <cellStyle name="Normal 7 4 3 8 2 2" xfId="25979"/>
    <cellStyle name="Normal 7 4 3 8 2 2 2" xfId="56117"/>
    <cellStyle name="Normal 7 4 3 8 2 3" xfId="56116"/>
    <cellStyle name="Normal 7 4 3 8 3" xfId="25980"/>
    <cellStyle name="Normal 7 4 3 8 3 2" xfId="56118"/>
    <cellStyle name="Normal 7 4 3 8 4" xfId="56115"/>
    <cellStyle name="Normal 7 4 3 9" xfId="25981"/>
    <cellStyle name="Normal 7 4 3 9 2" xfId="25982"/>
    <cellStyle name="Normal 7 4 3 9 2 2" xfId="25983"/>
    <cellStyle name="Normal 7 4 3 9 2 2 2" xfId="56121"/>
    <cellStyle name="Normal 7 4 3 9 2 3" xfId="56120"/>
    <cellStyle name="Normal 7 4 3 9 3" xfId="25984"/>
    <cellStyle name="Normal 7 4 3 9 3 2" xfId="56122"/>
    <cellStyle name="Normal 7 4 3 9 4" xfId="56119"/>
    <cellStyle name="Normal 7 4 4" xfId="25985"/>
    <cellStyle name="Normal 7 4 4 10" xfId="25986"/>
    <cellStyle name="Normal 7 4 4 10 2" xfId="25987"/>
    <cellStyle name="Normal 7 4 4 10 2 2" xfId="56125"/>
    <cellStyle name="Normal 7 4 4 10 3" xfId="56124"/>
    <cellStyle name="Normal 7 4 4 11" xfId="25988"/>
    <cellStyle name="Normal 7 4 4 11 2" xfId="56126"/>
    <cellStyle name="Normal 7 4 4 12" xfId="56123"/>
    <cellStyle name="Normal 7 4 4 2" xfId="25989"/>
    <cellStyle name="Normal 7 4 4 2 2" xfId="25990"/>
    <cellStyle name="Normal 7 4 4 2 2 2" xfId="25991"/>
    <cellStyle name="Normal 7 4 4 2 2 2 2" xfId="25992"/>
    <cellStyle name="Normal 7 4 4 2 2 2 2 2" xfId="56130"/>
    <cellStyle name="Normal 7 4 4 2 2 2 3" xfId="56129"/>
    <cellStyle name="Normal 7 4 4 2 2 3" xfId="25993"/>
    <cellStyle name="Normal 7 4 4 2 2 3 2" xfId="56131"/>
    <cellStyle name="Normal 7 4 4 2 2 4" xfId="56128"/>
    <cellStyle name="Normal 7 4 4 2 3" xfId="25994"/>
    <cellStyle name="Normal 7 4 4 2 3 2" xfId="25995"/>
    <cellStyle name="Normal 7 4 4 2 3 2 2" xfId="25996"/>
    <cellStyle name="Normal 7 4 4 2 3 2 2 2" xfId="56134"/>
    <cellStyle name="Normal 7 4 4 2 3 2 3" xfId="56133"/>
    <cellStyle name="Normal 7 4 4 2 3 3" xfId="25997"/>
    <cellStyle name="Normal 7 4 4 2 3 3 2" xfId="56135"/>
    <cellStyle name="Normal 7 4 4 2 3 4" xfId="56132"/>
    <cellStyle name="Normal 7 4 4 2 4" xfId="25998"/>
    <cellStyle name="Normal 7 4 4 2 4 2" xfId="25999"/>
    <cellStyle name="Normal 7 4 4 2 4 2 2" xfId="26000"/>
    <cellStyle name="Normal 7 4 4 2 4 2 2 2" xfId="56138"/>
    <cellStyle name="Normal 7 4 4 2 4 2 3" xfId="56137"/>
    <cellStyle name="Normal 7 4 4 2 4 3" xfId="26001"/>
    <cellStyle name="Normal 7 4 4 2 4 3 2" xfId="56139"/>
    <cellStyle name="Normal 7 4 4 2 4 4" xfId="56136"/>
    <cellStyle name="Normal 7 4 4 2 5" xfId="26002"/>
    <cellStyle name="Normal 7 4 4 2 5 2" xfId="26003"/>
    <cellStyle name="Normal 7 4 4 2 5 2 2" xfId="56141"/>
    <cellStyle name="Normal 7 4 4 2 5 3" xfId="56140"/>
    <cellStyle name="Normal 7 4 4 2 6" xfId="26004"/>
    <cellStyle name="Normal 7 4 4 2 6 2" xfId="56142"/>
    <cellStyle name="Normal 7 4 4 2 7" xfId="56127"/>
    <cellStyle name="Normal 7 4 4 3" xfId="26005"/>
    <cellStyle name="Normal 7 4 4 3 2" xfId="26006"/>
    <cellStyle name="Normal 7 4 4 3 2 2" xfId="26007"/>
    <cellStyle name="Normal 7 4 4 3 2 2 2" xfId="26008"/>
    <cellStyle name="Normal 7 4 4 3 2 2 2 2" xfId="56146"/>
    <cellStyle name="Normal 7 4 4 3 2 2 3" xfId="56145"/>
    <cellStyle name="Normal 7 4 4 3 2 3" xfId="26009"/>
    <cellStyle name="Normal 7 4 4 3 2 3 2" xfId="56147"/>
    <cellStyle name="Normal 7 4 4 3 2 4" xfId="56144"/>
    <cellStyle name="Normal 7 4 4 3 3" xfId="26010"/>
    <cellStyle name="Normal 7 4 4 3 3 2" xfId="26011"/>
    <cellStyle name="Normal 7 4 4 3 3 2 2" xfId="26012"/>
    <cellStyle name="Normal 7 4 4 3 3 2 2 2" xfId="56150"/>
    <cellStyle name="Normal 7 4 4 3 3 2 3" xfId="56149"/>
    <cellStyle name="Normal 7 4 4 3 3 3" xfId="26013"/>
    <cellStyle name="Normal 7 4 4 3 3 3 2" xfId="56151"/>
    <cellStyle name="Normal 7 4 4 3 3 4" xfId="56148"/>
    <cellStyle name="Normal 7 4 4 3 4" xfId="26014"/>
    <cellStyle name="Normal 7 4 4 3 4 2" xfId="26015"/>
    <cellStyle name="Normal 7 4 4 3 4 2 2" xfId="26016"/>
    <cellStyle name="Normal 7 4 4 3 4 2 2 2" xfId="56154"/>
    <cellStyle name="Normal 7 4 4 3 4 2 3" xfId="56153"/>
    <cellStyle name="Normal 7 4 4 3 4 3" xfId="26017"/>
    <cellStyle name="Normal 7 4 4 3 4 3 2" xfId="56155"/>
    <cellStyle name="Normal 7 4 4 3 4 4" xfId="56152"/>
    <cellStyle name="Normal 7 4 4 3 5" xfId="26018"/>
    <cellStyle name="Normal 7 4 4 3 5 2" xfId="26019"/>
    <cellStyle name="Normal 7 4 4 3 5 2 2" xfId="56157"/>
    <cellStyle name="Normal 7 4 4 3 5 3" xfId="56156"/>
    <cellStyle name="Normal 7 4 4 3 6" xfId="26020"/>
    <cellStyle name="Normal 7 4 4 3 6 2" xfId="56158"/>
    <cellStyle name="Normal 7 4 4 3 7" xfId="56143"/>
    <cellStyle name="Normal 7 4 4 4" xfId="26021"/>
    <cellStyle name="Normal 7 4 4 4 2" xfId="26022"/>
    <cellStyle name="Normal 7 4 4 4 2 2" xfId="26023"/>
    <cellStyle name="Normal 7 4 4 4 2 2 2" xfId="26024"/>
    <cellStyle name="Normal 7 4 4 4 2 2 2 2" xfId="56162"/>
    <cellStyle name="Normal 7 4 4 4 2 2 3" xfId="56161"/>
    <cellStyle name="Normal 7 4 4 4 2 3" xfId="26025"/>
    <cellStyle name="Normal 7 4 4 4 2 3 2" xfId="56163"/>
    <cellStyle name="Normal 7 4 4 4 2 4" xfId="56160"/>
    <cellStyle name="Normal 7 4 4 4 3" xfId="26026"/>
    <cellStyle name="Normal 7 4 4 4 3 2" xfId="26027"/>
    <cellStyle name="Normal 7 4 4 4 3 2 2" xfId="26028"/>
    <cellStyle name="Normal 7 4 4 4 3 2 2 2" xfId="56166"/>
    <cellStyle name="Normal 7 4 4 4 3 2 3" xfId="56165"/>
    <cellStyle name="Normal 7 4 4 4 3 3" xfId="26029"/>
    <cellStyle name="Normal 7 4 4 4 3 3 2" xfId="56167"/>
    <cellStyle name="Normal 7 4 4 4 3 4" xfId="56164"/>
    <cellStyle name="Normal 7 4 4 4 4" xfId="26030"/>
    <cellStyle name="Normal 7 4 4 4 4 2" xfId="26031"/>
    <cellStyle name="Normal 7 4 4 4 4 2 2" xfId="56169"/>
    <cellStyle name="Normal 7 4 4 4 4 3" xfId="56168"/>
    <cellStyle name="Normal 7 4 4 4 5" xfId="26032"/>
    <cellStyle name="Normal 7 4 4 4 5 2" xfId="56170"/>
    <cellStyle name="Normal 7 4 4 4 6" xfId="56159"/>
    <cellStyle name="Normal 7 4 4 5" xfId="26033"/>
    <cellStyle name="Normal 7 4 4 5 2" xfId="26034"/>
    <cellStyle name="Normal 7 4 4 5 2 2" xfId="26035"/>
    <cellStyle name="Normal 7 4 4 5 2 2 2" xfId="56173"/>
    <cellStyle name="Normal 7 4 4 5 2 3" xfId="56172"/>
    <cellStyle name="Normal 7 4 4 5 3" xfId="26036"/>
    <cellStyle name="Normal 7 4 4 5 3 2" xfId="56174"/>
    <cellStyle name="Normal 7 4 4 5 4" xfId="56171"/>
    <cellStyle name="Normal 7 4 4 6" xfId="26037"/>
    <cellStyle name="Normal 7 4 4 6 2" xfId="26038"/>
    <cellStyle name="Normal 7 4 4 6 2 2" xfId="26039"/>
    <cellStyle name="Normal 7 4 4 6 2 2 2" xfId="56177"/>
    <cellStyle name="Normal 7 4 4 6 2 3" xfId="56176"/>
    <cellStyle name="Normal 7 4 4 6 3" xfId="26040"/>
    <cellStyle name="Normal 7 4 4 6 3 2" xfId="56178"/>
    <cellStyle name="Normal 7 4 4 6 4" xfId="56175"/>
    <cellStyle name="Normal 7 4 4 7" xfId="26041"/>
    <cellStyle name="Normal 7 4 4 7 2" xfId="26042"/>
    <cellStyle name="Normal 7 4 4 7 2 2" xfId="26043"/>
    <cellStyle name="Normal 7 4 4 7 2 2 2" xfId="56181"/>
    <cellStyle name="Normal 7 4 4 7 2 3" xfId="56180"/>
    <cellStyle name="Normal 7 4 4 7 3" xfId="26044"/>
    <cellStyle name="Normal 7 4 4 7 3 2" xfId="56182"/>
    <cellStyle name="Normal 7 4 4 7 4" xfId="56179"/>
    <cellStyle name="Normal 7 4 4 8" xfId="26045"/>
    <cellStyle name="Normal 7 4 4 8 2" xfId="26046"/>
    <cellStyle name="Normal 7 4 4 8 2 2" xfId="26047"/>
    <cellStyle name="Normal 7 4 4 8 2 2 2" xfId="56185"/>
    <cellStyle name="Normal 7 4 4 8 2 3" xfId="56184"/>
    <cellStyle name="Normal 7 4 4 8 3" xfId="26048"/>
    <cellStyle name="Normal 7 4 4 8 3 2" xfId="56186"/>
    <cellStyle name="Normal 7 4 4 8 4" xfId="56183"/>
    <cellStyle name="Normal 7 4 4 9" xfId="26049"/>
    <cellStyle name="Normal 7 4 4 9 2" xfId="26050"/>
    <cellStyle name="Normal 7 4 4 9 2 2" xfId="26051"/>
    <cellStyle name="Normal 7 4 4 9 2 2 2" xfId="56189"/>
    <cellStyle name="Normal 7 4 4 9 2 3" xfId="56188"/>
    <cellStyle name="Normal 7 4 4 9 3" xfId="26052"/>
    <cellStyle name="Normal 7 4 4 9 3 2" xfId="56190"/>
    <cellStyle name="Normal 7 4 4 9 4" xfId="56187"/>
    <cellStyle name="Normal 7 4 5" xfId="26053"/>
    <cellStyle name="Normal 7 4 5 2" xfId="26054"/>
    <cellStyle name="Normal 7 4 5 2 2" xfId="26055"/>
    <cellStyle name="Normal 7 4 5 2 2 2" xfId="26056"/>
    <cellStyle name="Normal 7 4 5 2 2 2 2" xfId="56194"/>
    <cellStyle name="Normal 7 4 5 2 2 3" xfId="56193"/>
    <cellStyle name="Normal 7 4 5 2 3" xfId="26057"/>
    <cellStyle name="Normal 7 4 5 2 3 2" xfId="56195"/>
    <cellStyle name="Normal 7 4 5 2 4" xfId="56192"/>
    <cellStyle name="Normal 7 4 5 3" xfId="26058"/>
    <cellStyle name="Normal 7 4 5 3 2" xfId="26059"/>
    <cellStyle name="Normal 7 4 5 3 2 2" xfId="26060"/>
    <cellStyle name="Normal 7 4 5 3 2 2 2" xfId="56198"/>
    <cellStyle name="Normal 7 4 5 3 2 3" xfId="56197"/>
    <cellStyle name="Normal 7 4 5 3 3" xfId="26061"/>
    <cellStyle name="Normal 7 4 5 3 3 2" xfId="56199"/>
    <cellStyle name="Normal 7 4 5 3 4" xfId="56196"/>
    <cellStyle name="Normal 7 4 5 4" xfId="26062"/>
    <cellStyle name="Normal 7 4 5 4 2" xfId="26063"/>
    <cellStyle name="Normal 7 4 5 4 2 2" xfId="26064"/>
    <cellStyle name="Normal 7 4 5 4 2 2 2" xfId="56202"/>
    <cellStyle name="Normal 7 4 5 4 2 3" xfId="56201"/>
    <cellStyle name="Normal 7 4 5 4 3" xfId="26065"/>
    <cellStyle name="Normal 7 4 5 4 3 2" xfId="56203"/>
    <cellStyle name="Normal 7 4 5 4 4" xfId="56200"/>
    <cellStyle name="Normal 7 4 5 5" xfId="26066"/>
    <cellStyle name="Normal 7 4 5 5 2" xfId="26067"/>
    <cellStyle name="Normal 7 4 5 5 2 2" xfId="56205"/>
    <cellStyle name="Normal 7 4 5 5 3" xfId="56204"/>
    <cellStyle name="Normal 7 4 5 6" xfId="26068"/>
    <cellStyle name="Normal 7 4 5 6 2" xfId="56206"/>
    <cellStyle name="Normal 7 4 5 7" xfId="56191"/>
    <cellStyle name="Normal 7 4 6" xfId="26069"/>
    <cellStyle name="Normal 7 4 6 2" xfId="26070"/>
    <cellStyle name="Normal 7 4 6 2 2" xfId="26071"/>
    <cellStyle name="Normal 7 4 6 2 2 2" xfId="26072"/>
    <cellStyle name="Normal 7 4 6 2 2 2 2" xfId="56210"/>
    <cellStyle name="Normal 7 4 6 2 2 3" xfId="56209"/>
    <cellStyle name="Normal 7 4 6 2 3" xfId="26073"/>
    <cellStyle name="Normal 7 4 6 2 3 2" xfId="56211"/>
    <cellStyle name="Normal 7 4 6 2 4" xfId="56208"/>
    <cellStyle name="Normal 7 4 6 3" xfId="26074"/>
    <cellStyle name="Normal 7 4 6 3 2" xfId="26075"/>
    <cellStyle name="Normal 7 4 6 3 2 2" xfId="26076"/>
    <cellStyle name="Normal 7 4 6 3 2 2 2" xfId="56214"/>
    <cellStyle name="Normal 7 4 6 3 2 3" xfId="56213"/>
    <cellStyle name="Normal 7 4 6 3 3" xfId="26077"/>
    <cellStyle name="Normal 7 4 6 3 3 2" xfId="56215"/>
    <cellStyle name="Normal 7 4 6 3 4" xfId="56212"/>
    <cellStyle name="Normal 7 4 6 4" xfId="26078"/>
    <cellStyle name="Normal 7 4 6 4 2" xfId="26079"/>
    <cellStyle name="Normal 7 4 6 4 2 2" xfId="26080"/>
    <cellStyle name="Normal 7 4 6 4 2 2 2" xfId="56218"/>
    <cellStyle name="Normal 7 4 6 4 2 3" xfId="56217"/>
    <cellStyle name="Normal 7 4 6 4 3" xfId="26081"/>
    <cellStyle name="Normal 7 4 6 4 3 2" xfId="56219"/>
    <cellStyle name="Normal 7 4 6 4 4" xfId="56216"/>
    <cellStyle name="Normal 7 4 6 5" xfId="26082"/>
    <cellStyle name="Normal 7 4 6 5 2" xfId="26083"/>
    <cellStyle name="Normal 7 4 6 5 2 2" xfId="56221"/>
    <cellStyle name="Normal 7 4 6 5 3" xfId="56220"/>
    <cellStyle name="Normal 7 4 6 6" xfId="26084"/>
    <cellStyle name="Normal 7 4 6 6 2" xfId="56222"/>
    <cellStyle name="Normal 7 4 6 7" xfId="56207"/>
    <cellStyle name="Normal 7 4 7" xfId="26085"/>
    <cellStyle name="Normal 7 4 7 2" xfId="26086"/>
    <cellStyle name="Normal 7 4 7 2 2" xfId="26087"/>
    <cellStyle name="Normal 7 4 7 2 2 2" xfId="26088"/>
    <cellStyle name="Normal 7 4 7 2 2 2 2" xfId="56226"/>
    <cellStyle name="Normal 7 4 7 2 2 3" xfId="56225"/>
    <cellStyle name="Normal 7 4 7 2 3" xfId="26089"/>
    <cellStyle name="Normal 7 4 7 2 3 2" xfId="56227"/>
    <cellStyle name="Normal 7 4 7 2 4" xfId="56224"/>
    <cellStyle name="Normal 7 4 7 3" xfId="26090"/>
    <cellStyle name="Normal 7 4 7 3 2" xfId="26091"/>
    <cellStyle name="Normal 7 4 7 3 2 2" xfId="26092"/>
    <cellStyle name="Normal 7 4 7 3 2 2 2" xfId="56230"/>
    <cellStyle name="Normal 7 4 7 3 2 3" xfId="56229"/>
    <cellStyle name="Normal 7 4 7 3 3" xfId="26093"/>
    <cellStyle name="Normal 7 4 7 3 3 2" xfId="56231"/>
    <cellStyle name="Normal 7 4 7 3 4" xfId="56228"/>
    <cellStyle name="Normal 7 4 7 4" xfId="26094"/>
    <cellStyle name="Normal 7 4 7 4 2" xfId="26095"/>
    <cellStyle name="Normal 7 4 7 4 2 2" xfId="56233"/>
    <cellStyle name="Normal 7 4 7 4 3" xfId="56232"/>
    <cellStyle name="Normal 7 4 7 5" xfId="26096"/>
    <cellStyle name="Normal 7 4 7 5 2" xfId="56234"/>
    <cellStyle name="Normal 7 4 7 6" xfId="56223"/>
    <cellStyle name="Normal 7 4 8" xfId="26097"/>
    <cellStyle name="Normal 7 4 8 2" xfId="26098"/>
    <cellStyle name="Normal 7 4 8 2 2" xfId="26099"/>
    <cellStyle name="Normal 7 4 8 2 2 2" xfId="56237"/>
    <cellStyle name="Normal 7 4 8 2 3" xfId="56236"/>
    <cellStyle name="Normal 7 4 8 3" xfId="26100"/>
    <cellStyle name="Normal 7 4 8 3 2" xfId="56238"/>
    <cellStyle name="Normal 7 4 8 4" xfId="56235"/>
    <cellStyle name="Normal 7 4 9" xfId="26101"/>
    <cellStyle name="Normal 7 4 9 2" xfId="26102"/>
    <cellStyle name="Normal 7 4 9 2 2" xfId="26103"/>
    <cellStyle name="Normal 7 4 9 2 2 2" xfId="56241"/>
    <cellStyle name="Normal 7 4 9 2 3" xfId="56240"/>
    <cellStyle name="Normal 7 4 9 3" xfId="26104"/>
    <cellStyle name="Normal 7 4 9 3 2" xfId="56242"/>
    <cellStyle name="Normal 7 4 9 4" xfId="56239"/>
    <cellStyle name="Normal 7 5" xfId="26105"/>
    <cellStyle name="Normal 7 5 10" xfId="26106"/>
    <cellStyle name="Normal 7 5 10 2" xfId="26107"/>
    <cellStyle name="Normal 7 5 10 2 2" xfId="26108"/>
    <cellStyle name="Normal 7 5 10 2 2 2" xfId="56246"/>
    <cellStyle name="Normal 7 5 10 2 3" xfId="56245"/>
    <cellStyle name="Normal 7 5 10 3" xfId="26109"/>
    <cellStyle name="Normal 7 5 10 3 2" xfId="56247"/>
    <cellStyle name="Normal 7 5 10 4" xfId="56244"/>
    <cellStyle name="Normal 7 5 11" xfId="26110"/>
    <cellStyle name="Normal 7 5 11 2" xfId="26111"/>
    <cellStyle name="Normal 7 5 11 2 2" xfId="26112"/>
    <cellStyle name="Normal 7 5 11 2 2 2" xfId="56250"/>
    <cellStyle name="Normal 7 5 11 2 3" xfId="56249"/>
    <cellStyle name="Normal 7 5 11 3" xfId="26113"/>
    <cellStyle name="Normal 7 5 11 3 2" xfId="56251"/>
    <cellStyle name="Normal 7 5 11 4" xfId="56248"/>
    <cellStyle name="Normal 7 5 12" xfId="26114"/>
    <cellStyle name="Normal 7 5 12 2" xfId="26115"/>
    <cellStyle name="Normal 7 5 12 2 2" xfId="26116"/>
    <cellStyle name="Normal 7 5 12 2 2 2" xfId="56254"/>
    <cellStyle name="Normal 7 5 12 2 3" xfId="56253"/>
    <cellStyle name="Normal 7 5 12 3" xfId="26117"/>
    <cellStyle name="Normal 7 5 12 3 2" xfId="56255"/>
    <cellStyle name="Normal 7 5 12 4" xfId="56252"/>
    <cellStyle name="Normal 7 5 13" xfId="26118"/>
    <cellStyle name="Normal 7 5 13 2" xfId="26119"/>
    <cellStyle name="Normal 7 5 13 2 2" xfId="56257"/>
    <cellStyle name="Normal 7 5 13 3" xfId="56256"/>
    <cellStyle name="Normal 7 5 14" xfId="26120"/>
    <cellStyle name="Normal 7 5 14 2" xfId="56258"/>
    <cellStyle name="Normal 7 5 15" xfId="26121"/>
    <cellStyle name="Normal 7 5 15 2" xfId="56259"/>
    <cellStyle name="Normal 7 5 16" xfId="56243"/>
    <cellStyle name="Normal 7 5 2" xfId="26122"/>
    <cellStyle name="Normal 7 5 2 10" xfId="26123"/>
    <cellStyle name="Normal 7 5 2 10 2" xfId="26124"/>
    <cellStyle name="Normal 7 5 2 10 2 2" xfId="26125"/>
    <cellStyle name="Normal 7 5 2 10 2 2 2" xfId="56263"/>
    <cellStyle name="Normal 7 5 2 10 2 3" xfId="56262"/>
    <cellStyle name="Normal 7 5 2 10 3" xfId="26126"/>
    <cellStyle name="Normal 7 5 2 10 3 2" xfId="56264"/>
    <cellStyle name="Normal 7 5 2 10 4" xfId="56261"/>
    <cellStyle name="Normal 7 5 2 11" xfId="26127"/>
    <cellStyle name="Normal 7 5 2 11 2" xfId="26128"/>
    <cellStyle name="Normal 7 5 2 11 2 2" xfId="26129"/>
    <cellStyle name="Normal 7 5 2 11 2 2 2" xfId="56267"/>
    <cellStyle name="Normal 7 5 2 11 2 3" xfId="56266"/>
    <cellStyle name="Normal 7 5 2 11 3" xfId="26130"/>
    <cellStyle name="Normal 7 5 2 11 3 2" xfId="56268"/>
    <cellStyle name="Normal 7 5 2 11 4" xfId="56265"/>
    <cellStyle name="Normal 7 5 2 12" xfId="26131"/>
    <cellStyle name="Normal 7 5 2 12 2" xfId="26132"/>
    <cellStyle name="Normal 7 5 2 12 2 2" xfId="56270"/>
    <cellStyle name="Normal 7 5 2 12 3" xfId="56269"/>
    <cellStyle name="Normal 7 5 2 13" xfId="26133"/>
    <cellStyle name="Normal 7 5 2 13 2" xfId="56271"/>
    <cellStyle name="Normal 7 5 2 14" xfId="26134"/>
    <cellStyle name="Normal 7 5 2 14 2" xfId="56272"/>
    <cellStyle name="Normal 7 5 2 15" xfId="56260"/>
    <cellStyle name="Normal 7 5 2 2" xfId="26135"/>
    <cellStyle name="Normal 7 5 2 2 10" xfId="26136"/>
    <cellStyle name="Normal 7 5 2 2 10 2" xfId="26137"/>
    <cellStyle name="Normal 7 5 2 2 10 2 2" xfId="26138"/>
    <cellStyle name="Normal 7 5 2 2 10 2 2 2" xfId="56276"/>
    <cellStyle name="Normal 7 5 2 2 10 2 3" xfId="56275"/>
    <cellStyle name="Normal 7 5 2 2 10 3" xfId="26139"/>
    <cellStyle name="Normal 7 5 2 2 10 3 2" xfId="56277"/>
    <cellStyle name="Normal 7 5 2 2 10 4" xfId="56274"/>
    <cellStyle name="Normal 7 5 2 2 11" xfId="26140"/>
    <cellStyle name="Normal 7 5 2 2 11 2" xfId="26141"/>
    <cellStyle name="Normal 7 5 2 2 11 2 2" xfId="56279"/>
    <cellStyle name="Normal 7 5 2 2 11 3" xfId="56278"/>
    <cellStyle name="Normal 7 5 2 2 12" xfId="26142"/>
    <cellStyle name="Normal 7 5 2 2 12 2" xfId="56280"/>
    <cellStyle name="Normal 7 5 2 2 13" xfId="26143"/>
    <cellStyle name="Normal 7 5 2 2 13 2" xfId="56281"/>
    <cellStyle name="Normal 7 5 2 2 14" xfId="56273"/>
    <cellStyle name="Normal 7 5 2 2 2" xfId="26144"/>
    <cellStyle name="Normal 7 5 2 2 2 10" xfId="26145"/>
    <cellStyle name="Normal 7 5 2 2 2 10 2" xfId="26146"/>
    <cellStyle name="Normal 7 5 2 2 2 10 2 2" xfId="56284"/>
    <cellStyle name="Normal 7 5 2 2 2 10 3" xfId="56283"/>
    <cellStyle name="Normal 7 5 2 2 2 11" xfId="26147"/>
    <cellStyle name="Normal 7 5 2 2 2 11 2" xfId="56285"/>
    <cellStyle name="Normal 7 5 2 2 2 12" xfId="56282"/>
    <cellStyle name="Normal 7 5 2 2 2 2" xfId="26148"/>
    <cellStyle name="Normal 7 5 2 2 2 2 2" xfId="26149"/>
    <cellStyle name="Normal 7 5 2 2 2 2 2 2" xfId="26150"/>
    <cellStyle name="Normal 7 5 2 2 2 2 2 2 2" xfId="26151"/>
    <cellStyle name="Normal 7 5 2 2 2 2 2 2 2 2" xfId="56289"/>
    <cellStyle name="Normal 7 5 2 2 2 2 2 2 3" xfId="56288"/>
    <cellStyle name="Normal 7 5 2 2 2 2 2 3" xfId="26152"/>
    <cellStyle name="Normal 7 5 2 2 2 2 2 3 2" xfId="56290"/>
    <cellStyle name="Normal 7 5 2 2 2 2 2 4" xfId="56287"/>
    <cellStyle name="Normal 7 5 2 2 2 2 3" xfId="26153"/>
    <cellStyle name="Normal 7 5 2 2 2 2 3 2" xfId="26154"/>
    <cellStyle name="Normal 7 5 2 2 2 2 3 2 2" xfId="26155"/>
    <cellStyle name="Normal 7 5 2 2 2 2 3 2 2 2" xfId="56293"/>
    <cellStyle name="Normal 7 5 2 2 2 2 3 2 3" xfId="56292"/>
    <cellStyle name="Normal 7 5 2 2 2 2 3 3" xfId="26156"/>
    <cellStyle name="Normal 7 5 2 2 2 2 3 3 2" xfId="56294"/>
    <cellStyle name="Normal 7 5 2 2 2 2 3 4" xfId="56291"/>
    <cellStyle name="Normal 7 5 2 2 2 2 4" xfId="26157"/>
    <cellStyle name="Normal 7 5 2 2 2 2 4 2" xfId="26158"/>
    <cellStyle name="Normal 7 5 2 2 2 2 4 2 2" xfId="26159"/>
    <cellStyle name="Normal 7 5 2 2 2 2 4 2 2 2" xfId="56297"/>
    <cellStyle name="Normal 7 5 2 2 2 2 4 2 3" xfId="56296"/>
    <cellStyle name="Normal 7 5 2 2 2 2 4 3" xfId="26160"/>
    <cellStyle name="Normal 7 5 2 2 2 2 4 3 2" xfId="56298"/>
    <cellStyle name="Normal 7 5 2 2 2 2 4 4" xfId="56295"/>
    <cellStyle name="Normal 7 5 2 2 2 2 5" xfId="26161"/>
    <cellStyle name="Normal 7 5 2 2 2 2 5 2" xfId="26162"/>
    <cellStyle name="Normal 7 5 2 2 2 2 5 2 2" xfId="56300"/>
    <cellStyle name="Normal 7 5 2 2 2 2 5 3" xfId="56299"/>
    <cellStyle name="Normal 7 5 2 2 2 2 6" xfId="26163"/>
    <cellStyle name="Normal 7 5 2 2 2 2 6 2" xfId="56301"/>
    <cellStyle name="Normal 7 5 2 2 2 2 7" xfId="56286"/>
    <cellStyle name="Normal 7 5 2 2 2 3" xfId="26164"/>
    <cellStyle name="Normal 7 5 2 2 2 3 2" xfId="26165"/>
    <cellStyle name="Normal 7 5 2 2 2 3 2 2" xfId="26166"/>
    <cellStyle name="Normal 7 5 2 2 2 3 2 2 2" xfId="26167"/>
    <cellStyle name="Normal 7 5 2 2 2 3 2 2 2 2" xfId="56305"/>
    <cellStyle name="Normal 7 5 2 2 2 3 2 2 3" xfId="56304"/>
    <cellStyle name="Normal 7 5 2 2 2 3 2 3" xfId="26168"/>
    <cellStyle name="Normal 7 5 2 2 2 3 2 3 2" xfId="56306"/>
    <cellStyle name="Normal 7 5 2 2 2 3 2 4" xfId="56303"/>
    <cellStyle name="Normal 7 5 2 2 2 3 3" xfId="26169"/>
    <cellStyle name="Normal 7 5 2 2 2 3 3 2" xfId="26170"/>
    <cellStyle name="Normal 7 5 2 2 2 3 3 2 2" xfId="26171"/>
    <cellStyle name="Normal 7 5 2 2 2 3 3 2 2 2" xfId="56309"/>
    <cellStyle name="Normal 7 5 2 2 2 3 3 2 3" xfId="56308"/>
    <cellStyle name="Normal 7 5 2 2 2 3 3 3" xfId="26172"/>
    <cellStyle name="Normal 7 5 2 2 2 3 3 3 2" xfId="56310"/>
    <cellStyle name="Normal 7 5 2 2 2 3 3 4" xfId="56307"/>
    <cellStyle name="Normal 7 5 2 2 2 3 4" xfId="26173"/>
    <cellStyle name="Normal 7 5 2 2 2 3 4 2" xfId="26174"/>
    <cellStyle name="Normal 7 5 2 2 2 3 4 2 2" xfId="26175"/>
    <cellStyle name="Normal 7 5 2 2 2 3 4 2 2 2" xfId="56313"/>
    <cellStyle name="Normal 7 5 2 2 2 3 4 2 3" xfId="56312"/>
    <cellStyle name="Normal 7 5 2 2 2 3 4 3" xfId="26176"/>
    <cellStyle name="Normal 7 5 2 2 2 3 4 3 2" xfId="56314"/>
    <cellStyle name="Normal 7 5 2 2 2 3 4 4" xfId="56311"/>
    <cellStyle name="Normal 7 5 2 2 2 3 5" xfId="26177"/>
    <cellStyle name="Normal 7 5 2 2 2 3 5 2" xfId="26178"/>
    <cellStyle name="Normal 7 5 2 2 2 3 5 2 2" xfId="56316"/>
    <cellStyle name="Normal 7 5 2 2 2 3 5 3" xfId="56315"/>
    <cellStyle name="Normal 7 5 2 2 2 3 6" xfId="26179"/>
    <cellStyle name="Normal 7 5 2 2 2 3 6 2" xfId="56317"/>
    <cellStyle name="Normal 7 5 2 2 2 3 7" xfId="56302"/>
    <cellStyle name="Normal 7 5 2 2 2 4" xfId="26180"/>
    <cellStyle name="Normal 7 5 2 2 2 4 2" xfId="26181"/>
    <cellStyle name="Normal 7 5 2 2 2 4 2 2" xfId="26182"/>
    <cellStyle name="Normal 7 5 2 2 2 4 2 2 2" xfId="26183"/>
    <cellStyle name="Normal 7 5 2 2 2 4 2 2 2 2" xfId="56321"/>
    <cellStyle name="Normal 7 5 2 2 2 4 2 2 3" xfId="56320"/>
    <cellStyle name="Normal 7 5 2 2 2 4 2 3" xfId="26184"/>
    <cellStyle name="Normal 7 5 2 2 2 4 2 3 2" xfId="56322"/>
    <cellStyle name="Normal 7 5 2 2 2 4 2 4" xfId="56319"/>
    <cellStyle name="Normal 7 5 2 2 2 4 3" xfId="26185"/>
    <cellStyle name="Normal 7 5 2 2 2 4 3 2" xfId="26186"/>
    <cellStyle name="Normal 7 5 2 2 2 4 3 2 2" xfId="26187"/>
    <cellStyle name="Normal 7 5 2 2 2 4 3 2 2 2" xfId="56325"/>
    <cellStyle name="Normal 7 5 2 2 2 4 3 2 3" xfId="56324"/>
    <cellStyle name="Normal 7 5 2 2 2 4 3 3" xfId="26188"/>
    <cellStyle name="Normal 7 5 2 2 2 4 3 3 2" xfId="56326"/>
    <cellStyle name="Normal 7 5 2 2 2 4 3 4" xfId="56323"/>
    <cellStyle name="Normal 7 5 2 2 2 4 4" xfId="26189"/>
    <cellStyle name="Normal 7 5 2 2 2 4 4 2" xfId="26190"/>
    <cellStyle name="Normal 7 5 2 2 2 4 4 2 2" xfId="56328"/>
    <cellStyle name="Normal 7 5 2 2 2 4 4 3" xfId="56327"/>
    <cellStyle name="Normal 7 5 2 2 2 4 5" xfId="26191"/>
    <cellStyle name="Normal 7 5 2 2 2 4 5 2" xfId="56329"/>
    <cellStyle name="Normal 7 5 2 2 2 4 6" xfId="56318"/>
    <cellStyle name="Normal 7 5 2 2 2 5" xfId="26192"/>
    <cellStyle name="Normal 7 5 2 2 2 5 2" xfId="26193"/>
    <cellStyle name="Normal 7 5 2 2 2 5 2 2" xfId="26194"/>
    <cellStyle name="Normal 7 5 2 2 2 5 2 2 2" xfId="56332"/>
    <cellStyle name="Normal 7 5 2 2 2 5 2 3" xfId="56331"/>
    <cellStyle name="Normal 7 5 2 2 2 5 3" xfId="26195"/>
    <cellStyle name="Normal 7 5 2 2 2 5 3 2" xfId="56333"/>
    <cellStyle name="Normal 7 5 2 2 2 5 4" xfId="56330"/>
    <cellStyle name="Normal 7 5 2 2 2 6" xfId="26196"/>
    <cellStyle name="Normal 7 5 2 2 2 6 2" xfId="26197"/>
    <cellStyle name="Normal 7 5 2 2 2 6 2 2" xfId="26198"/>
    <cellStyle name="Normal 7 5 2 2 2 6 2 2 2" xfId="56336"/>
    <cellStyle name="Normal 7 5 2 2 2 6 2 3" xfId="56335"/>
    <cellStyle name="Normal 7 5 2 2 2 6 3" xfId="26199"/>
    <cellStyle name="Normal 7 5 2 2 2 6 3 2" xfId="56337"/>
    <cellStyle name="Normal 7 5 2 2 2 6 4" xfId="56334"/>
    <cellStyle name="Normal 7 5 2 2 2 7" xfId="26200"/>
    <cellStyle name="Normal 7 5 2 2 2 7 2" xfId="26201"/>
    <cellStyle name="Normal 7 5 2 2 2 7 2 2" xfId="26202"/>
    <cellStyle name="Normal 7 5 2 2 2 7 2 2 2" xfId="56340"/>
    <cellStyle name="Normal 7 5 2 2 2 7 2 3" xfId="56339"/>
    <cellStyle name="Normal 7 5 2 2 2 7 3" xfId="26203"/>
    <cellStyle name="Normal 7 5 2 2 2 7 3 2" xfId="56341"/>
    <cellStyle name="Normal 7 5 2 2 2 7 4" xfId="56338"/>
    <cellStyle name="Normal 7 5 2 2 2 8" xfId="26204"/>
    <cellStyle name="Normal 7 5 2 2 2 8 2" xfId="26205"/>
    <cellStyle name="Normal 7 5 2 2 2 8 2 2" xfId="26206"/>
    <cellStyle name="Normal 7 5 2 2 2 8 2 2 2" xfId="56344"/>
    <cellStyle name="Normal 7 5 2 2 2 8 2 3" xfId="56343"/>
    <cellStyle name="Normal 7 5 2 2 2 8 3" xfId="26207"/>
    <cellStyle name="Normal 7 5 2 2 2 8 3 2" xfId="56345"/>
    <cellStyle name="Normal 7 5 2 2 2 8 4" xfId="56342"/>
    <cellStyle name="Normal 7 5 2 2 2 9" xfId="26208"/>
    <cellStyle name="Normal 7 5 2 2 2 9 2" xfId="26209"/>
    <cellStyle name="Normal 7 5 2 2 2 9 2 2" xfId="26210"/>
    <cellStyle name="Normal 7 5 2 2 2 9 2 2 2" xfId="56348"/>
    <cellStyle name="Normal 7 5 2 2 2 9 2 3" xfId="56347"/>
    <cellStyle name="Normal 7 5 2 2 2 9 3" xfId="26211"/>
    <cellStyle name="Normal 7 5 2 2 2 9 3 2" xfId="56349"/>
    <cellStyle name="Normal 7 5 2 2 2 9 4" xfId="56346"/>
    <cellStyle name="Normal 7 5 2 2 3" xfId="26212"/>
    <cellStyle name="Normal 7 5 2 2 3 2" xfId="26213"/>
    <cellStyle name="Normal 7 5 2 2 3 2 2" xfId="26214"/>
    <cellStyle name="Normal 7 5 2 2 3 2 2 2" xfId="26215"/>
    <cellStyle name="Normal 7 5 2 2 3 2 2 2 2" xfId="56353"/>
    <cellStyle name="Normal 7 5 2 2 3 2 2 3" xfId="56352"/>
    <cellStyle name="Normal 7 5 2 2 3 2 3" xfId="26216"/>
    <cellStyle name="Normal 7 5 2 2 3 2 3 2" xfId="56354"/>
    <cellStyle name="Normal 7 5 2 2 3 2 4" xfId="56351"/>
    <cellStyle name="Normal 7 5 2 2 3 3" xfId="26217"/>
    <cellStyle name="Normal 7 5 2 2 3 3 2" xfId="26218"/>
    <cellStyle name="Normal 7 5 2 2 3 3 2 2" xfId="26219"/>
    <cellStyle name="Normal 7 5 2 2 3 3 2 2 2" xfId="56357"/>
    <cellStyle name="Normal 7 5 2 2 3 3 2 3" xfId="56356"/>
    <cellStyle name="Normal 7 5 2 2 3 3 3" xfId="26220"/>
    <cellStyle name="Normal 7 5 2 2 3 3 3 2" xfId="56358"/>
    <cellStyle name="Normal 7 5 2 2 3 3 4" xfId="56355"/>
    <cellStyle name="Normal 7 5 2 2 3 4" xfId="26221"/>
    <cellStyle name="Normal 7 5 2 2 3 4 2" xfId="26222"/>
    <cellStyle name="Normal 7 5 2 2 3 4 2 2" xfId="26223"/>
    <cellStyle name="Normal 7 5 2 2 3 4 2 2 2" xfId="56361"/>
    <cellStyle name="Normal 7 5 2 2 3 4 2 3" xfId="56360"/>
    <cellStyle name="Normal 7 5 2 2 3 4 3" xfId="26224"/>
    <cellStyle name="Normal 7 5 2 2 3 4 3 2" xfId="56362"/>
    <cellStyle name="Normal 7 5 2 2 3 4 4" xfId="56359"/>
    <cellStyle name="Normal 7 5 2 2 3 5" xfId="26225"/>
    <cellStyle name="Normal 7 5 2 2 3 5 2" xfId="26226"/>
    <cellStyle name="Normal 7 5 2 2 3 5 2 2" xfId="56364"/>
    <cellStyle name="Normal 7 5 2 2 3 5 3" xfId="56363"/>
    <cellStyle name="Normal 7 5 2 2 3 6" xfId="26227"/>
    <cellStyle name="Normal 7 5 2 2 3 6 2" xfId="56365"/>
    <cellStyle name="Normal 7 5 2 2 3 7" xfId="56350"/>
    <cellStyle name="Normal 7 5 2 2 4" xfId="26228"/>
    <cellStyle name="Normal 7 5 2 2 4 2" xfId="26229"/>
    <cellStyle name="Normal 7 5 2 2 4 2 2" xfId="26230"/>
    <cellStyle name="Normal 7 5 2 2 4 2 2 2" xfId="26231"/>
    <cellStyle name="Normal 7 5 2 2 4 2 2 2 2" xfId="56369"/>
    <cellStyle name="Normal 7 5 2 2 4 2 2 3" xfId="56368"/>
    <cellStyle name="Normal 7 5 2 2 4 2 3" xfId="26232"/>
    <cellStyle name="Normal 7 5 2 2 4 2 3 2" xfId="56370"/>
    <cellStyle name="Normal 7 5 2 2 4 2 4" xfId="56367"/>
    <cellStyle name="Normal 7 5 2 2 4 3" xfId="26233"/>
    <cellStyle name="Normal 7 5 2 2 4 3 2" xfId="26234"/>
    <cellStyle name="Normal 7 5 2 2 4 3 2 2" xfId="26235"/>
    <cellStyle name="Normal 7 5 2 2 4 3 2 2 2" xfId="56373"/>
    <cellStyle name="Normal 7 5 2 2 4 3 2 3" xfId="56372"/>
    <cellStyle name="Normal 7 5 2 2 4 3 3" xfId="26236"/>
    <cellStyle name="Normal 7 5 2 2 4 3 3 2" xfId="56374"/>
    <cellStyle name="Normal 7 5 2 2 4 3 4" xfId="56371"/>
    <cellStyle name="Normal 7 5 2 2 4 4" xfId="26237"/>
    <cellStyle name="Normal 7 5 2 2 4 4 2" xfId="26238"/>
    <cellStyle name="Normal 7 5 2 2 4 4 2 2" xfId="26239"/>
    <cellStyle name="Normal 7 5 2 2 4 4 2 2 2" xfId="56377"/>
    <cellStyle name="Normal 7 5 2 2 4 4 2 3" xfId="56376"/>
    <cellStyle name="Normal 7 5 2 2 4 4 3" xfId="26240"/>
    <cellStyle name="Normal 7 5 2 2 4 4 3 2" xfId="56378"/>
    <cellStyle name="Normal 7 5 2 2 4 4 4" xfId="56375"/>
    <cellStyle name="Normal 7 5 2 2 4 5" xfId="26241"/>
    <cellStyle name="Normal 7 5 2 2 4 5 2" xfId="26242"/>
    <cellStyle name="Normal 7 5 2 2 4 5 2 2" xfId="56380"/>
    <cellStyle name="Normal 7 5 2 2 4 5 3" xfId="56379"/>
    <cellStyle name="Normal 7 5 2 2 4 6" xfId="26243"/>
    <cellStyle name="Normal 7 5 2 2 4 6 2" xfId="56381"/>
    <cellStyle name="Normal 7 5 2 2 4 7" xfId="56366"/>
    <cellStyle name="Normal 7 5 2 2 5" xfId="26244"/>
    <cellStyle name="Normal 7 5 2 2 5 2" xfId="26245"/>
    <cellStyle name="Normal 7 5 2 2 5 2 2" xfId="26246"/>
    <cellStyle name="Normal 7 5 2 2 5 2 2 2" xfId="26247"/>
    <cellStyle name="Normal 7 5 2 2 5 2 2 2 2" xfId="56385"/>
    <cellStyle name="Normal 7 5 2 2 5 2 2 3" xfId="56384"/>
    <cellStyle name="Normal 7 5 2 2 5 2 3" xfId="26248"/>
    <cellStyle name="Normal 7 5 2 2 5 2 3 2" xfId="56386"/>
    <cellStyle name="Normal 7 5 2 2 5 2 4" xfId="56383"/>
    <cellStyle name="Normal 7 5 2 2 5 3" xfId="26249"/>
    <cellStyle name="Normal 7 5 2 2 5 3 2" xfId="26250"/>
    <cellStyle name="Normal 7 5 2 2 5 3 2 2" xfId="26251"/>
    <cellStyle name="Normal 7 5 2 2 5 3 2 2 2" xfId="56389"/>
    <cellStyle name="Normal 7 5 2 2 5 3 2 3" xfId="56388"/>
    <cellStyle name="Normal 7 5 2 2 5 3 3" xfId="26252"/>
    <cellStyle name="Normal 7 5 2 2 5 3 3 2" xfId="56390"/>
    <cellStyle name="Normal 7 5 2 2 5 3 4" xfId="56387"/>
    <cellStyle name="Normal 7 5 2 2 5 4" xfId="26253"/>
    <cellStyle name="Normal 7 5 2 2 5 4 2" xfId="26254"/>
    <cellStyle name="Normal 7 5 2 2 5 4 2 2" xfId="56392"/>
    <cellStyle name="Normal 7 5 2 2 5 4 3" xfId="56391"/>
    <cellStyle name="Normal 7 5 2 2 5 5" xfId="26255"/>
    <cellStyle name="Normal 7 5 2 2 5 5 2" xfId="56393"/>
    <cellStyle name="Normal 7 5 2 2 5 6" xfId="56382"/>
    <cellStyle name="Normal 7 5 2 2 6" xfId="26256"/>
    <cellStyle name="Normal 7 5 2 2 6 2" xfId="26257"/>
    <cellStyle name="Normal 7 5 2 2 6 2 2" xfId="26258"/>
    <cellStyle name="Normal 7 5 2 2 6 2 2 2" xfId="56396"/>
    <cellStyle name="Normal 7 5 2 2 6 2 3" xfId="56395"/>
    <cellStyle name="Normal 7 5 2 2 6 3" xfId="26259"/>
    <cellStyle name="Normal 7 5 2 2 6 3 2" xfId="56397"/>
    <cellStyle name="Normal 7 5 2 2 6 4" xfId="56394"/>
    <cellStyle name="Normal 7 5 2 2 7" xfId="26260"/>
    <cellStyle name="Normal 7 5 2 2 7 2" xfId="26261"/>
    <cellStyle name="Normal 7 5 2 2 7 2 2" xfId="26262"/>
    <cellStyle name="Normal 7 5 2 2 7 2 2 2" xfId="56400"/>
    <cellStyle name="Normal 7 5 2 2 7 2 3" xfId="56399"/>
    <cellStyle name="Normal 7 5 2 2 7 3" xfId="26263"/>
    <cellStyle name="Normal 7 5 2 2 7 3 2" xfId="56401"/>
    <cellStyle name="Normal 7 5 2 2 7 4" xfId="56398"/>
    <cellStyle name="Normal 7 5 2 2 8" xfId="26264"/>
    <cellStyle name="Normal 7 5 2 2 8 2" xfId="26265"/>
    <cellStyle name="Normal 7 5 2 2 8 2 2" xfId="26266"/>
    <cellStyle name="Normal 7 5 2 2 8 2 2 2" xfId="56404"/>
    <cellStyle name="Normal 7 5 2 2 8 2 3" xfId="56403"/>
    <cellStyle name="Normal 7 5 2 2 8 3" xfId="26267"/>
    <cellStyle name="Normal 7 5 2 2 8 3 2" xfId="56405"/>
    <cellStyle name="Normal 7 5 2 2 8 4" xfId="56402"/>
    <cellStyle name="Normal 7 5 2 2 9" xfId="26268"/>
    <cellStyle name="Normal 7 5 2 2 9 2" xfId="26269"/>
    <cellStyle name="Normal 7 5 2 2 9 2 2" xfId="26270"/>
    <cellStyle name="Normal 7 5 2 2 9 2 2 2" xfId="56408"/>
    <cellStyle name="Normal 7 5 2 2 9 2 3" xfId="56407"/>
    <cellStyle name="Normal 7 5 2 2 9 3" xfId="26271"/>
    <cellStyle name="Normal 7 5 2 2 9 3 2" xfId="56409"/>
    <cellStyle name="Normal 7 5 2 2 9 4" xfId="56406"/>
    <cellStyle name="Normal 7 5 2 3" xfId="26272"/>
    <cellStyle name="Normal 7 5 2 3 10" xfId="26273"/>
    <cellStyle name="Normal 7 5 2 3 10 2" xfId="26274"/>
    <cellStyle name="Normal 7 5 2 3 10 2 2" xfId="56412"/>
    <cellStyle name="Normal 7 5 2 3 10 3" xfId="56411"/>
    <cellStyle name="Normal 7 5 2 3 11" xfId="26275"/>
    <cellStyle name="Normal 7 5 2 3 11 2" xfId="56413"/>
    <cellStyle name="Normal 7 5 2 3 12" xfId="56410"/>
    <cellStyle name="Normal 7 5 2 3 2" xfId="26276"/>
    <cellStyle name="Normal 7 5 2 3 2 2" xfId="26277"/>
    <cellStyle name="Normal 7 5 2 3 2 2 2" xfId="26278"/>
    <cellStyle name="Normal 7 5 2 3 2 2 2 2" xfId="26279"/>
    <cellStyle name="Normal 7 5 2 3 2 2 2 2 2" xfId="56417"/>
    <cellStyle name="Normal 7 5 2 3 2 2 2 3" xfId="56416"/>
    <cellStyle name="Normal 7 5 2 3 2 2 3" xfId="26280"/>
    <cellStyle name="Normal 7 5 2 3 2 2 3 2" xfId="56418"/>
    <cellStyle name="Normal 7 5 2 3 2 2 4" xfId="56415"/>
    <cellStyle name="Normal 7 5 2 3 2 3" xfId="26281"/>
    <cellStyle name="Normal 7 5 2 3 2 3 2" xfId="26282"/>
    <cellStyle name="Normal 7 5 2 3 2 3 2 2" xfId="26283"/>
    <cellStyle name="Normal 7 5 2 3 2 3 2 2 2" xfId="56421"/>
    <cellStyle name="Normal 7 5 2 3 2 3 2 3" xfId="56420"/>
    <cellStyle name="Normal 7 5 2 3 2 3 3" xfId="26284"/>
    <cellStyle name="Normal 7 5 2 3 2 3 3 2" xfId="56422"/>
    <cellStyle name="Normal 7 5 2 3 2 3 4" xfId="56419"/>
    <cellStyle name="Normal 7 5 2 3 2 4" xfId="26285"/>
    <cellStyle name="Normal 7 5 2 3 2 4 2" xfId="26286"/>
    <cellStyle name="Normal 7 5 2 3 2 4 2 2" xfId="26287"/>
    <cellStyle name="Normal 7 5 2 3 2 4 2 2 2" xfId="56425"/>
    <cellStyle name="Normal 7 5 2 3 2 4 2 3" xfId="56424"/>
    <cellStyle name="Normal 7 5 2 3 2 4 3" xfId="26288"/>
    <cellStyle name="Normal 7 5 2 3 2 4 3 2" xfId="56426"/>
    <cellStyle name="Normal 7 5 2 3 2 4 4" xfId="56423"/>
    <cellStyle name="Normal 7 5 2 3 2 5" xfId="26289"/>
    <cellStyle name="Normal 7 5 2 3 2 5 2" xfId="26290"/>
    <cellStyle name="Normal 7 5 2 3 2 5 2 2" xfId="56428"/>
    <cellStyle name="Normal 7 5 2 3 2 5 3" xfId="56427"/>
    <cellStyle name="Normal 7 5 2 3 2 6" xfId="26291"/>
    <cellStyle name="Normal 7 5 2 3 2 6 2" xfId="56429"/>
    <cellStyle name="Normal 7 5 2 3 2 7" xfId="56414"/>
    <cellStyle name="Normal 7 5 2 3 3" xfId="26292"/>
    <cellStyle name="Normal 7 5 2 3 3 2" xfId="26293"/>
    <cellStyle name="Normal 7 5 2 3 3 2 2" xfId="26294"/>
    <cellStyle name="Normal 7 5 2 3 3 2 2 2" xfId="26295"/>
    <cellStyle name="Normal 7 5 2 3 3 2 2 2 2" xfId="56433"/>
    <cellStyle name="Normal 7 5 2 3 3 2 2 3" xfId="56432"/>
    <cellStyle name="Normal 7 5 2 3 3 2 3" xfId="26296"/>
    <cellStyle name="Normal 7 5 2 3 3 2 3 2" xfId="56434"/>
    <cellStyle name="Normal 7 5 2 3 3 2 4" xfId="56431"/>
    <cellStyle name="Normal 7 5 2 3 3 3" xfId="26297"/>
    <cellStyle name="Normal 7 5 2 3 3 3 2" xfId="26298"/>
    <cellStyle name="Normal 7 5 2 3 3 3 2 2" xfId="26299"/>
    <cellStyle name="Normal 7 5 2 3 3 3 2 2 2" xfId="56437"/>
    <cellStyle name="Normal 7 5 2 3 3 3 2 3" xfId="56436"/>
    <cellStyle name="Normal 7 5 2 3 3 3 3" xfId="26300"/>
    <cellStyle name="Normal 7 5 2 3 3 3 3 2" xfId="56438"/>
    <cellStyle name="Normal 7 5 2 3 3 3 4" xfId="56435"/>
    <cellStyle name="Normal 7 5 2 3 3 4" xfId="26301"/>
    <cellStyle name="Normal 7 5 2 3 3 4 2" xfId="26302"/>
    <cellStyle name="Normal 7 5 2 3 3 4 2 2" xfId="26303"/>
    <cellStyle name="Normal 7 5 2 3 3 4 2 2 2" xfId="56441"/>
    <cellStyle name="Normal 7 5 2 3 3 4 2 3" xfId="56440"/>
    <cellStyle name="Normal 7 5 2 3 3 4 3" xfId="26304"/>
    <cellStyle name="Normal 7 5 2 3 3 4 3 2" xfId="56442"/>
    <cellStyle name="Normal 7 5 2 3 3 4 4" xfId="56439"/>
    <cellStyle name="Normal 7 5 2 3 3 5" xfId="26305"/>
    <cellStyle name="Normal 7 5 2 3 3 5 2" xfId="26306"/>
    <cellStyle name="Normal 7 5 2 3 3 5 2 2" xfId="56444"/>
    <cellStyle name="Normal 7 5 2 3 3 5 3" xfId="56443"/>
    <cellStyle name="Normal 7 5 2 3 3 6" xfId="26307"/>
    <cellStyle name="Normal 7 5 2 3 3 6 2" xfId="56445"/>
    <cellStyle name="Normal 7 5 2 3 3 7" xfId="56430"/>
    <cellStyle name="Normal 7 5 2 3 4" xfId="26308"/>
    <cellStyle name="Normal 7 5 2 3 4 2" xfId="26309"/>
    <cellStyle name="Normal 7 5 2 3 4 2 2" xfId="26310"/>
    <cellStyle name="Normal 7 5 2 3 4 2 2 2" xfId="26311"/>
    <cellStyle name="Normal 7 5 2 3 4 2 2 2 2" xfId="56449"/>
    <cellStyle name="Normal 7 5 2 3 4 2 2 3" xfId="56448"/>
    <cellStyle name="Normal 7 5 2 3 4 2 3" xfId="26312"/>
    <cellStyle name="Normal 7 5 2 3 4 2 3 2" xfId="56450"/>
    <cellStyle name="Normal 7 5 2 3 4 2 4" xfId="56447"/>
    <cellStyle name="Normal 7 5 2 3 4 3" xfId="26313"/>
    <cellStyle name="Normal 7 5 2 3 4 3 2" xfId="26314"/>
    <cellStyle name="Normal 7 5 2 3 4 3 2 2" xfId="26315"/>
    <cellStyle name="Normal 7 5 2 3 4 3 2 2 2" xfId="56453"/>
    <cellStyle name="Normal 7 5 2 3 4 3 2 3" xfId="56452"/>
    <cellStyle name="Normal 7 5 2 3 4 3 3" xfId="26316"/>
    <cellStyle name="Normal 7 5 2 3 4 3 3 2" xfId="56454"/>
    <cellStyle name="Normal 7 5 2 3 4 3 4" xfId="56451"/>
    <cellStyle name="Normal 7 5 2 3 4 4" xfId="26317"/>
    <cellStyle name="Normal 7 5 2 3 4 4 2" xfId="26318"/>
    <cellStyle name="Normal 7 5 2 3 4 4 2 2" xfId="56456"/>
    <cellStyle name="Normal 7 5 2 3 4 4 3" xfId="56455"/>
    <cellStyle name="Normal 7 5 2 3 4 5" xfId="26319"/>
    <cellStyle name="Normal 7 5 2 3 4 5 2" xfId="56457"/>
    <cellStyle name="Normal 7 5 2 3 4 6" xfId="56446"/>
    <cellStyle name="Normal 7 5 2 3 5" xfId="26320"/>
    <cellStyle name="Normal 7 5 2 3 5 2" xfId="26321"/>
    <cellStyle name="Normal 7 5 2 3 5 2 2" xfId="26322"/>
    <cellStyle name="Normal 7 5 2 3 5 2 2 2" xfId="56460"/>
    <cellStyle name="Normal 7 5 2 3 5 2 3" xfId="56459"/>
    <cellStyle name="Normal 7 5 2 3 5 3" xfId="26323"/>
    <cellStyle name="Normal 7 5 2 3 5 3 2" xfId="56461"/>
    <cellStyle name="Normal 7 5 2 3 5 4" xfId="56458"/>
    <cellStyle name="Normal 7 5 2 3 6" xfId="26324"/>
    <cellStyle name="Normal 7 5 2 3 6 2" xfId="26325"/>
    <cellStyle name="Normal 7 5 2 3 6 2 2" xfId="26326"/>
    <cellStyle name="Normal 7 5 2 3 6 2 2 2" xfId="56464"/>
    <cellStyle name="Normal 7 5 2 3 6 2 3" xfId="56463"/>
    <cellStyle name="Normal 7 5 2 3 6 3" xfId="26327"/>
    <cellStyle name="Normal 7 5 2 3 6 3 2" xfId="56465"/>
    <cellStyle name="Normal 7 5 2 3 6 4" xfId="56462"/>
    <cellStyle name="Normal 7 5 2 3 7" xfId="26328"/>
    <cellStyle name="Normal 7 5 2 3 7 2" xfId="26329"/>
    <cellStyle name="Normal 7 5 2 3 7 2 2" xfId="26330"/>
    <cellStyle name="Normal 7 5 2 3 7 2 2 2" xfId="56468"/>
    <cellStyle name="Normal 7 5 2 3 7 2 3" xfId="56467"/>
    <cellStyle name="Normal 7 5 2 3 7 3" xfId="26331"/>
    <cellStyle name="Normal 7 5 2 3 7 3 2" xfId="56469"/>
    <cellStyle name="Normal 7 5 2 3 7 4" xfId="56466"/>
    <cellStyle name="Normal 7 5 2 3 8" xfId="26332"/>
    <cellStyle name="Normal 7 5 2 3 8 2" xfId="26333"/>
    <cellStyle name="Normal 7 5 2 3 8 2 2" xfId="26334"/>
    <cellStyle name="Normal 7 5 2 3 8 2 2 2" xfId="56472"/>
    <cellStyle name="Normal 7 5 2 3 8 2 3" xfId="56471"/>
    <cellStyle name="Normal 7 5 2 3 8 3" xfId="26335"/>
    <cellStyle name="Normal 7 5 2 3 8 3 2" xfId="56473"/>
    <cellStyle name="Normal 7 5 2 3 8 4" xfId="56470"/>
    <cellStyle name="Normal 7 5 2 3 9" xfId="26336"/>
    <cellStyle name="Normal 7 5 2 3 9 2" xfId="26337"/>
    <cellStyle name="Normal 7 5 2 3 9 2 2" xfId="26338"/>
    <cellStyle name="Normal 7 5 2 3 9 2 2 2" xfId="56476"/>
    <cellStyle name="Normal 7 5 2 3 9 2 3" xfId="56475"/>
    <cellStyle name="Normal 7 5 2 3 9 3" xfId="26339"/>
    <cellStyle name="Normal 7 5 2 3 9 3 2" xfId="56477"/>
    <cellStyle name="Normal 7 5 2 3 9 4" xfId="56474"/>
    <cellStyle name="Normal 7 5 2 4" xfId="26340"/>
    <cellStyle name="Normal 7 5 2 4 2" xfId="26341"/>
    <cellStyle name="Normal 7 5 2 4 2 2" xfId="26342"/>
    <cellStyle name="Normal 7 5 2 4 2 2 2" xfId="26343"/>
    <cellStyle name="Normal 7 5 2 4 2 2 2 2" xfId="56481"/>
    <cellStyle name="Normal 7 5 2 4 2 2 3" xfId="56480"/>
    <cellStyle name="Normal 7 5 2 4 2 3" xfId="26344"/>
    <cellStyle name="Normal 7 5 2 4 2 3 2" xfId="56482"/>
    <cellStyle name="Normal 7 5 2 4 2 4" xfId="56479"/>
    <cellStyle name="Normal 7 5 2 4 3" xfId="26345"/>
    <cellStyle name="Normal 7 5 2 4 3 2" xfId="26346"/>
    <cellStyle name="Normal 7 5 2 4 3 2 2" xfId="26347"/>
    <cellStyle name="Normal 7 5 2 4 3 2 2 2" xfId="56485"/>
    <cellStyle name="Normal 7 5 2 4 3 2 3" xfId="56484"/>
    <cellStyle name="Normal 7 5 2 4 3 3" xfId="26348"/>
    <cellStyle name="Normal 7 5 2 4 3 3 2" xfId="56486"/>
    <cellStyle name="Normal 7 5 2 4 3 4" xfId="56483"/>
    <cellStyle name="Normal 7 5 2 4 4" xfId="26349"/>
    <cellStyle name="Normal 7 5 2 4 4 2" xfId="26350"/>
    <cellStyle name="Normal 7 5 2 4 4 2 2" xfId="26351"/>
    <cellStyle name="Normal 7 5 2 4 4 2 2 2" xfId="56489"/>
    <cellStyle name="Normal 7 5 2 4 4 2 3" xfId="56488"/>
    <cellStyle name="Normal 7 5 2 4 4 3" xfId="26352"/>
    <cellStyle name="Normal 7 5 2 4 4 3 2" xfId="56490"/>
    <cellStyle name="Normal 7 5 2 4 4 4" xfId="56487"/>
    <cellStyle name="Normal 7 5 2 4 5" xfId="26353"/>
    <cellStyle name="Normal 7 5 2 4 5 2" xfId="26354"/>
    <cellStyle name="Normal 7 5 2 4 5 2 2" xfId="56492"/>
    <cellStyle name="Normal 7 5 2 4 5 3" xfId="56491"/>
    <cellStyle name="Normal 7 5 2 4 6" xfId="26355"/>
    <cellStyle name="Normal 7 5 2 4 6 2" xfId="56493"/>
    <cellStyle name="Normal 7 5 2 4 7" xfId="56478"/>
    <cellStyle name="Normal 7 5 2 5" xfId="26356"/>
    <cellStyle name="Normal 7 5 2 5 2" xfId="26357"/>
    <cellStyle name="Normal 7 5 2 5 2 2" xfId="26358"/>
    <cellStyle name="Normal 7 5 2 5 2 2 2" xfId="26359"/>
    <cellStyle name="Normal 7 5 2 5 2 2 2 2" xfId="56497"/>
    <cellStyle name="Normal 7 5 2 5 2 2 3" xfId="56496"/>
    <cellStyle name="Normal 7 5 2 5 2 3" xfId="26360"/>
    <cellStyle name="Normal 7 5 2 5 2 3 2" xfId="56498"/>
    <cellStyle name="Normal 7 5 2 5 2 4" xfId="56495"/>
    <cellStyle name="Normal 7 5 2 5 3" xfId="26361"/>
    <cellStyle name="Normal 7 5 2 5 3 2" xfId="26362"/>
    <cellStyle name="Normal 7 5 2 5 3 2 2" xfId="26363"/>
    <cellStyle name="Normal 7 5 2 5 3 2 2 2" xfId="56501"/>
    <cellStyle name="Normal 7 5 2 5 3 2 3" xfId="56500"/>
    <cellStyle name="Normal 7 5 2 5 3 3" xfId="26364"/>
    <cellStyle name="Normal 7 5 2 5 3 3 2" xfId="56502"/>
    <cellStyle name="Normal 7 5 2 5 3 4" xfId="56499"/>
    <cellStyle name="Normal 7 5 2 5 4" xfId="26365"/>
    <cellStyle name="Normal 7 5 2 5 4 2" xfId="26366"/>
    <cellStyle name="Normal 7 5 2 5 4 2 2" xfId="26367"/>
    <cellStyle name="Normal 7 5 2 5 4 2 2 2" xfId="56505"/>
    <cellStyle name="Normal 7 5 2 5 4 2 3" xfId="56504"/>
    <cellStyle name="Normal 7 5 2 5 4 3" xfId="26368"/>
    <cellStyle name="Normal 7 5 2 5 4 3 2" xfId="56506"/>
    <cellStyle name="Normal 7 5 2 5 4 4" xfId="56503"/>
    <cellStyle name="Normal 7 5 2 5 5" xfId="26369"/>
    <cellStyle name="Normal 7 5 2 5 5 2" xfId="26370"/>
    <cellStyle name="Normal 7 5 2 5 5 2 2" xfId="56508"/>
    <cellStyle name="Normal 7 5 2 5 5 3" xfId="56507"/>
    <cellStyle name="Normal 7 5 2 5 6" xfId="26371"/>
    <cellStyle name="Normal 7 5 2 5 6 2" xfId="56509"/>
    <cellStyle name="Normal 7 5 2 5 7" xfId="56494"/>
    <cellStyle name="Normal 7 5 2 6" xfId="26372"/>
    <cellStyle name="Normal 7 5 2 6 2" xfId="26373"/>
    <cellStyle name="Normal 7 5 2 6 2 2" xfId="26374"/>
    <cellStyle name="Normal 7 5 2 6 2 2 2" xfId="26375"/>
    <cellStyle name="Normal 7 5 2 6 2 2 2 2" xfId="56513"/>
    <cellStyle name="Normal 7 5 2 6 2 2 3" xfId="56512"/>
    <cellStyle name="Normal 7 5 2 6 2 3" xfId="26376"/>
    <cellStyle name="Normal 7 5 2 6 2 3 2" xfId="56514"/>
    <cellStyle name="Normal 7 5 2 6 2 4" xfId="56511"/>
    <cellStyle name="Normal 7 5 2 6 3" xfId="26377"/>
    <cellStyle name="Normal 7 5 2 6 3 2" xfId="26378"/>
    <cellStyle name="Normal 7 5 2 6 3 2 2" xfId="26379"/>
    <cellStyle name="Normal 7 5 2 6 3 2 2 2" xfId="56517"/>
    <cellStyle name="Normal 7 5 2 6 3 2 3" xfId="56516"/>
    <cellStyle name="Normal 7 5 2 6 3 3" xfId="26380"/>
    <cellStyle name="Normal 7 5 2 6 3 3 2" xfId="56518"/>
    <cellStyle name="Normal 7 5 2 6 3 4" xfId="56515"/>
    <cellStyle name="Normal 7 5 2 6 4" xfId="26381"/>
    <cellStyle name="Normal 7 5 2 6 4 2" xfId="26382"/>
    <cellStyle name="Normal 7 5 2 6 4 2 2" xfId="56520"/>
    <cellStyle name="Normal 7 5 2 6 4 3" xfId="56519"/>
    <cellStyle name="Normal 7 5 2 6 5" xfId="26383"/>
    <cellStyle name="Normal 7 5 2 6 5 2" xfId="56521"/>
    <cellStyle name="Normal 7 5 2 6 6" xfId="56510"/>
    <cellStyle name="Normal 7 5 2 7" xfId="26384"/>
    <cellStyle name="Normal 7 5 2 7 2" xfId="26385"/>
    <cellStyle name="Normal 7 5 2 7 2 2" xfId="26386"/>
    <cellStyle name="Normal 7 5 2 7 2 2 2" xfId="56524"/>
    <cellStyle name="Normal 7 5 2 7 2 3" xfId="56523"/>
    <cellStyle name="Normal 7 5 2 7 3" xfId="26387"/>
    <cellStyle name="Normal 7 5 2 7 3 2" xfId="56525"/>
    <cellStyle name="Normal 7 5 2 7 4" xfId="56522"/>
    <cellStyle name="Normal 7 5 2 8" xfId="26388"/>
    <cellStyle name="Normal 7 5 2 8 2" xfId="26389"/>
    <cellStyle name="Normal 7 5 2 8 2 2" xfId="26390"/>
    <cellStyle name="Normal 7 5 2 8 2 2 2" xfId="56528"/>
    <cellStyle name="Normal 7 5 2 8 2 3" xfId="56527"/>
    <cellStyle name="Normal 7 5 2 8 3" xfId="26391"/>
    <cellStyle name="Normal 7 5 2 8 3 2" xfId="56529"/>
    <cellStyle name="Normal 7 5 2 8 4" xfId="56526"/>
    <cellStyle name="Normal 7 5 2 9" xfId="26392"/>
    <cellStyle name="Normal 7 5 2 9 2" xfId="26393"/>
    <cellStyle name="Normal 7 5 2 9 2 2" xfId="26394"/>
    <cellStyle name="Normal 7 5 2 9 2 2 2" xfId="56532"/>
    <cellStyle name="Normal 7 5 2 9 2 3" xfId="56531"/>
    <cellStyle name="Normal 7 5 2 9 3" xfId="26395"/>
    <cellStyle name="Normal 7 5 2 9 3 2" xfId="56533"/>
    <cellStyle name="Normal 7 5 2 9 4" xfId="56530"/>
    <cellStyle name="Normal 7 5 3" xfId="26396"/>
    <cellStyle name="Normal 7 5 3 10" xfId="26397"/>
    <cellStyle name="Normal 7 5 3 10 2" xfId="26398"/>
    <cellStyle name="Normal 7 5 3 10 2 2" xfId="26399"/>
    <cellStyle name="Normal 7 5 3 10 2 2 2" xfId="56537"/>
    <cellStyle name="Normal 7 5 3 10 2 3" xfId="56536"/>
    <cellStyle name="Normal 7 5 3 10 3" xfId="26400"/>
    <cellStyle name="Normal 7 5 3 10 3 2" xfId="56538"/>
    <cellStyle name="Normal 7 5 3 10 4" xfId="56535"/>
    <cellStyle name="Normal 7 5 3 11" xfId="26401"/>
    <cellStyle name="Normal 7 5 3 11 2" xfId="26402"/>
    <cellStyle name="Normal 7 5 3 11 2 2" xfId="56540"/>
    <cellStyle name="Normal 7 5 3 11 3" xfId="56539"/>
    <cellStyle name="Normal 7 5 3 12" xfId="26403"/>
    <cellStyle name="Normal 7 5 3 12 2" xfId="56541"/>
    <cellStyle name="Normal 7 5 3 13" xfId="26404"/>
    <cellStyle name="Normal 7 5 3 13 2" xfId="56542"/>
    <cellStyle name="Normal 7 5 3 14" xfId="56534"/>
    <cellStyle name="Normal 7 5 3 2" xfId="26405"/>
    <cellStyle name="Normal 7 5 3 2 10" xfId="26406"/>
    <cellStyle name="Normal 7 5 3 2 10 2" xfId="26407"/>
    <cellStyle name="Normal 7 5 3 2 10 2 2" xfId="56545"/>
    <cellStyle name="Normal 7 5 3 2 10 3" xfId="56544"/>
    <cellStyle name="Normal 7 5 3 2 11" xfId="26408"/>
    <cellStyle name="Normal 7 5 3 2 11 2" xfId="56546"/>
    <cellStyle name="Normal 7 5 3 2 12" xfId="56543"/>
    <cellStyle name="Normal 7 5 3 2 2" xfId="26409"/>
    <cellStyle name="Normal 7 5 3 2 2 2" xfId="26410"/>
    <cellStyle name="Normal 7 5 3 2 2 2 2" xfId="26411"/>
    <cellStyle name="Normal 7 5 3 2 2 2 2 2" xfId="26412"/>
    <cellStyle name="Normal 7 5 3 2 2 2 2 2 2" xfId="56550"/>
    <cellStyle name="Normal 7 5 3 2 2 2 2 3" xfId="56549"/>
    <cellStyle name="Normal 7 5 3 2 2 2 3" xfId="26413"/>
    <cellStyle name="Normal 7 5 3 2 2 2 3 2" xfId="56551"/>
    <cellStyle name="Normal 7 5 3 2 2 2 4" xfId="56548"/>
    <cellStyle name="Normal 7 5 3 2 2 3" xfId="26414"/>
    <cellStyle name="Normal 7 5 3 2 2 3 2" xfId="26415"/>
    <cellStyle name="Normal 7 5 3 2 2 3 2 2" xfId="26416"/>
    <cellStyle name="Normal 7 5 3 2 2 3 2 2 2" xfId="56554"/>
    <cellStyle name="Normal 7 5 3 2 2 3 2 3" xfId="56553"/>
    <cellStyle name="Normal 7 5 3 2 2 3 3" xfId="26417"/>
    <cellStyle name="Normal 7 5 3 2 2 3 3 2" xfId="56555"/>
    <cellStyle name="Normal 7 5 3 2 2 3 4" xfId="56552"/>
    <cellStyle name="Normal 7 5 3 2 2 4" xfId="26418"/>
    <cellStyle name="Normal 7 5 3 2 2 4 2" xfId="26419"/>
    <cellStyle name="Normal 7 5 3 2 2 4 2 2" xfId="26420"/>
    <cellStyle name="Normal 7 5 3 2 2 4 2 2 2" xfId="56558"/>
    <cellStyle name="Normal 7 5 3 2 2 4 2 3" xfId="56557"/>
    <cellStyle name="Normal 7 5 3 2 2 4 3" xfId="26421"/>
    <cellStyle name="Normal 7 5 3 2 2 4 3 2" xfId="56559"/>
    <cellStyle name="Normal 7 5 3 2 2 4 4" xfId="56556"/>
    <cellStyle name="Normal 7 5 3 2 2 5" xfId="26422"/>
    <cellStyle name="Normal 7 5 3 2 2 5 2" xfId="26423"/>
    <cellStyle name="Normal 7 5 3 2 2 5 2 2" xfId="56561"/>
    <cellStyle name="Normal 7 5 3 2 2 5 3" xfId="56560"/>
    <cellStyle name="Normal 7 5 3 2 2 6" xfId="26424"/>
    <cellStyle name="Normal 7 5 3 2 2 6 2" xfId="56562"/>
    <cellStyle name="Normal 7 5 3 2 2 7" xfId="56547"/>
    <cellStyle name="Normal 7 5 3 2 3" xfId="26425"/>
    <cellStyle name="Normal 7 5 3 2 3 2" xfId="26426"/>
    <cellStyle name="Normal 7 5 3 2 3 2 2" xfId="26427"/>
    <cellStyle name="Normal 7 5 3 2 3 2 2 2" xfId="26428"/>
    <cellStyle name="Normal 7 5 3 2 3 2 2 2 2" xfId="56566"/>
    <cellStyle name="Normal 7 5 3 2 3 2 2 3" xfId="56565"/>
    <cellStyle name="Normal 7 5 3 2 3 2 3" xfId="26429"/>
    <cellStyle name="Normal 7 5 3 2 3 2 3 2" xfId="56567"/>
    <cellStyle name="Normal 7 5 3 2 3 2 4" xfId="56564"/>
    <cellStyle name="Normal 7 5 3 2 3 3" xfId="26430"/>
    <cellStyle name="Normal 7 5 3 2 3 3 2" xfId="26431"/>
    <cellStyle name="Normal 7 5 3 2 3 3 2 2" xfId="26432"/>
    <cellStyle name="Normal 7 5 3 2 3 3 2 2 2" xfId="56570"/>
    <cellStyle name="Normal 7 5 3 2 3 3 2 3" xfId="56569"/>
    <cellStyle name="Normal 7 5 3 2 3 3 3" xfId="26433"/>
    <cellStyle name="Normal 7 5 3 2 3 3 3 2" xfId="56571"/>
    <cellStyle name="Normal 7 5 3 2 3 3 4" xfId="56568"/>
    <cellStyle name="Normal 7 5 3 2 3 4" xfId="26434"/>
    <cellStyle name="Normal 7 5 3 2 3 4 2" xfId="26435"/>
    <cellStyle name="Normal 7 5 3 2 3 4 2 2" xfId="26436"/>
    <cellStyle name="Normal 7 5 3 2 3 4 2 2 2" xfId="56574"/>
    <cellStyle name="Normal 7 5 3 2 3 4 2 3" xfId="56573"/>
    <cellStyle name="Normal 7 5 3 2 3 4 3" xfId="26437"/>
    <cellStyle name="Normal 7 5 3 2 3 4 3 2" xfId="56575"/>
    <cellStyle name="Normal 7 5 3 2 3 4 4" xfId="56572"/>
    <cellStyle name="Normal 7 5 3 2 3 5" xfId="26438"/>
    <cellStyle name="Normal 7 5 3 2 3 5 2" xfId="26439"/>
    <cellStyle name="Normal 7 5 3 2 3 5 2 2" xfId="56577"/>
    <cellStyle name="Normal 7 5 3 2 3 5 3" xfId="56576"/>
    <cellStyle name="Normal 7 5 3 2 3 6" xfId="26440"/>
    <cellStyle name="Normal 7 5 3 2 3 6 2" xfId="56578"/>
    <cellStyle name="Normal 7 5 3 2 3 7" xfId="56563"/>
    <cellStyle name="Normal 7 5 3 2 4" xfId="26441"/>
    <cellStyle name="Normal 7 5 3 2 4 2" xfId="26442"/>
    <cellStyle name="Normal 7 5 3 2 4 2 2" xfId="26443"/>
    <cellStyle name="Normal 7 5 3 2 4 2 2 2" xfId="26444"/>
    <cellStyle name="Normal 7 5 3 2 4 2 2 2 2" xfId="56582"/>
    <cellStyle name="Normal 7 5 3 2 4 2 2 3" xfId="56581"/>
    <cellStyle name="Normal 7 5 3 2 4 2 3" xfId="26445"/>
    <cellStyle name="Normal 7 5 3 2 4 2 3 2" xfId="56583"/>
    <cellStyle name="Normal 7 5 3 2 4 2 4" xfId="56580"/>
    <cellStyle name="Normal 7 5 3 2 4 3" xfId="26446"/>
    <cellStyle name="Normal 7 5 3 2 4 3 2" xfId="26447"/>
    <cellStyle name="Normal 7 5 3 2 4 3 2 2" xfId="26448"/>
    <cellStyle name="Normal 7 5 3 2 4 3 2 2 2" xfId="56586"/>
    <cellStyle name="Normal 7 5 3 2 4 3 2 3" xfId="56585"/>
    <cellStyle name="Normal 7 5 3 2 4 3 3" xfId="26449"/>
    <cellStyle name="Normal 7 5 3 2 4 3 3 2" xfId="56587"/>
    <cellStyle name="Normal 7 5 3 2 4 3 4" xfId="56584"/>
    <cellStyle name="Normal 7 5 3 2 4 4" xfId="26450"/>
    <cellStyle name="Normal 7 5 3 2 4 4 2" xfId="26451"/>
    <cellStyle name="Normal 7 5 3 2 4 4 2 2" xfId="56589"/>
    <cellStyle name="Normal 7 5 3 2 4 4 3" xfId="56588"/>
    <cellStyle name="Normal 7 5 3 2 4 5" xfId="26452"/>
    <cellStyle name="Normal 7 5 3 2 4 5 2" xfId="56590"/>
    <cellStyle name="Normal 7 5 3 2 4 6" xfId="56579"/>
    <cellStyle name="Normal 7 5 3 2 5" xfId="26453"/>
    <cellStyle name="Normal 7 5 3 2 5 2" xfId="26454"/>
    <cellStyle name="Normal 7 5 3 2 5 2 2" xfId="26455"/>
    <cellStyle name="Normal 7 5 3 2 5 2 2 2" xfId="56593"/>
    <cellStyle name="Normal 7 5 3 2 5 2 3" xfId="56592"/>
    <cellStyle name="Normal 7 5 3 2 5 3" xfId="26456"/>
    <cellStyle name="Normal 7 5 3 2 5 3 2" xfId="56594"/>
    <cellStyle name="Normal 7 5 3 2 5 4" xfId="56591"/>
    <cellStyle name="Normal 7 5 3 2 6" xfId="26457"/>
    <cellStyle name="Normal 7 5 3 2 6 2" xfId="26458"/>
    <cellStyle name="Normal 7 5 3 2 6 2 2" xfId="26459"/>
    <cellStyle name="Normal 7 5 3 2 6 2 2 2" xfId="56597"/>
    <cellStyle name="Normal 7 5 3 2 6 2 3" xfId="56596"/>
    <cellStyle name="Normal 7 5 3 2 6 3" xfId="26460"/>
    <cellStyle name="Normal 7 5 3 2 6 3 2" xfId="56598"/>
    <cellStyle name="Normal 7 5 3 2 6 4" xfId="56595"/>
    <cellStyle name="Normal 7 5 3 2 7" xfId="26461"/>
    <cellStyle name="Normal 7 5 3 2 7 2" xfId="26462"/>
    <cellStyle name="Normal 7 5 3 2 7 2 2" xfId="26463"/>
    <cellStyle name="Normal 7 5 3 2 7 2 2 2" xfId="56601"/>
    <cellStyle name="Normal 7 5 3 2 7 2 3" xfId="56600"/>
    <cellStyle name="Normal 7 5 3 2 7 3" xfId="26464"/>
    <cellStyle name="Normal 7 5 3 2 7 3 2" xfId="56602"/>
    <cellStyle name="Normal 7 5 3 2 7 4" xfId="56599"/>
    <cellStyle name="Normal 7 5 3 2 8" xfId="26465"/>
    <cellStyle name="Normal 7 5 3 2 8 2" xfId="26466"/>
    <cellStyle name="Normal 7 5 3 2 8 2 2" xfId="26467"/>
    <cellStyle name="Normal 7 5 3 2 8 2 2 2" xfId="56605"/>
    <cellStyle name="Normal 7 5 3 2 8 2 3" xfId="56604"/>
    <cellStyle name="Normal 7 5 3 2 8 3" xfId="26468"/>
    <cellStyle name="Normal 7 5 3 2 8 3 2" xfId="56606"/>
    <cellStyle name="Normal 7 5 3 2 8 4" xfId="56603"/>
    <cellStyle name="Normal 7 5 3 2 9" xfId="26469"/>
    <cellStyle name="Normal 7 5 3 2 9 2" xfId="26470"/>
    <cellStyle name="Normal 7 5 3 2 9 2 2" xfId="26471"/>
    <cellStyle name="Normal 7 5 3 2 9 2 2 2" xfId="56609"/>
    <cellStyle name="Normal 7 5 3 2 9 2 3" xfId="56608"/>
    <cellStyle name="Normal 7 5 3 2 9 3" xfId="26472"/>
    <cellStyle name="Normal 7 5 3 2 9 3 2" xfId="56610"/>
    <cellStyle name="Normal 7 5 3 2 9 4" xfId="56607"/>
    <cellStyle name="Normal 7 5 3 3" xfId="26473"/>
    <cellStyle name="Normal 7 5 3 3 2" xfId="26474"/>
    <cellStyle name="Normal 7 5 3 3 2 2" xfId="26475"/>
    <cellStyle name="Normal 7 5 3 3 2 2 2" xfId="26476"/>
    <cellStyle name="Normal 7 5 3 3 2 2 2 2" xfId="56614"/>
    <cellStyle name="Normal 7 5 3 3 2 2 3" xfId="56613"/>
    <cellStyle name="Normal 7 5 3 3 2 3" xfId="26477"/>
    <cellStyle name="Normal 7 5 3 3 2 3 2" xfId="56615"/>
    <cellStyle name="Normal 7 5 3 3 2 4" xfId="56612"/>
    <cellStyle name="Normal 7 5 3 3 3" xfId="26478"/>
    <cellStyle name="Normal 7 5 3 3 3 2" xfId="26479"/>
    <cellStyle name="Normal 7 5 3 3 3 2 2" xfId="26480"/>
    <cellStyle name="Normal 7 5 3 3 3 2 2 2" xfId="56618"/>
    <cellStyle name="Normal 7 5 3 3 3 2 3" xfId="56617"/>
    <cellStyle name="Normal 7 5 3 3 3 3" xfId="26481"/>
    <cellStyle name="Normal 7 5 3 3 3 3 2" xfId="56619"/>
    <cellStyle name="Normal 7 5 3 3 3 4" xfId="56616"/>
    <cellStyle name="Normal 7 5 3 3 4" xfId="26482"/>
    <cellStyle name="Normal 7 5 3 3 4 2" xfId="26483"/>
    <cellStyle name="Normal 7 5 3 3 4 2 2" xfId="26484"/>
    <cellStyle name="Normal 7 5 3 3 4 2 2 2" xfId="56622"/>
    <cellStyle name="Normal 7 5 3 3 4 2 3" xfId="56621"/>
    <cellStyle name="Normal 7 5 3 3 4 3" xfId="26485"/>
    <cellStyle name="Normal 7 5 3 3 4 3 2" xfId="56623"/>
    <cellStyle name="Normal 7 5 3 3 4 4" xfId="56620"/>
    <cellStyle name="Normal 7 5 3 3 5" xfId="26486"/>
    <cellStyle name="Normal 7 5 3 3 5 2" xfId="26487"/>
    <cellStyle name="Normal 7 5 3 3 5 2 2" xfId="56625"/>
    <cellStyle name="Normal 7 5 3 3 5 3" xfId="56624"/>
    <cellStyle name="Normal 7 5 3 3 6" xfId="26488"/>
    <cellStyle name="Normal 7 5 3 3 6 2" xfId="56626"/>
    <cellStyle name="Normal 7 5 3 3 7" xfId="56611"/>
    <cellStyle name="Normal 7 5 3 4" xfId="26489"/>
    <cellStyle name="Normal 7 5 3 4 2" xfId="26490"/>
    <cellStyle name="Normal 7 5 3 4 2 2" xfId="26491"/>
    <cellStyle name="Normal 7 5 3 4 2 2 2" xfId="26492"/>
    <cellStyle name="Normal 7 5 3 4 2 2 2 2" xfId="56630"/>
    <cellStyle name="Normal 7 5 3 4 2 2 3" xfId="56629"/>
    <cellStyle name="Normal 7 5 3 4 2 3" xfId="26493"/>
    <cellStyle name="Normal 7 5 3 4 2 3 2" xfId="56631"/>
    <cellStyle name="Normal 7 5 3 4 2 4" xfId="56628"/>
    <cellStyle name="Normal 7 5 3 4 3" xfId="26494"/>
    <cellStyle name="Normal 7 5 3 4 3 2" xfId="26495"/>
    <cellStyle name="Normal 7 5 3 4 3 2 2" xfId="26496"/>
    <cellStyle name="Normal 7 5 3 4 3 2 2 2" xfId="56634"/>
    <cellStyle name="Normal 7 5 3 4 3 2 3" xfId="56633"/>
    <cellStyle name="Normal 7 5 3 4 3 3" xfId="26497"/>
    <cellStyle name="Normal 7 5 3 4 3 3 2" xfId="56635"/>
    <cellStyle name="Normal 7 5 3 4 3 4" xfId="56632"/>
    <cellStyle name="Normal 7 5 3 4 4" xfId="26498"/>
    <cellStyle name="Normal 7 5 3 4 4 2" xfId="26499"/>
    <cellStyle name="Normal 7 5 3 4 4 2 2" xfId="26500"/>
    <cellStyle name="Normal 7 5 3 4 4 2 2 2" xfId="56638"/>
    <cellStyle name="Normal 7 5 3 4 4 2 3" xfId="56637"/>
    <cellStyle name="Normal 7 5 3 4 4 3" xfId="26501"/>
    <cellStyle name="Normal 7 5 3 4 4 3 2" xfId="56639"/>
    <cellStyle name="Normal 7 5 3 4 4 4" xfId="56636"/>
    <cellStyle name="Normal 7 5 3 4 5" xfId="26502"/>
    <cellStyle name="Normal 7 5 3 4 5 2" xfId="26503"/>
    <cellStyle name="Normal 7 5 3 4 5 2 2" xfId="56641"/>
    <cellStyle name="Normal 7 5 3 4 5 3" xfId="56640"/>
    <cellStyle name="Normal 7 5 3 4 6" xfId="26504"/>
    <cellStyle name="Normal 7 5 3 4 6 2" xfId="56642"/>
    <cellStyle name="Normal 7 5 3 4 7" xfId="56627"/>
    <cellStyle name="Normal 7 5 3 5" xfId="26505"/>
    <cellStyle name="Normal 7 5 3 5 2" xfId="26506"/>
    <cellStyle name="Normal 7 5 3 5 2 2" xfId="26507"/>
    <cellStyle name="Normal 7 5 3 5 2 2 2" xfId="26508"/>
    <cellStyle name="Normal 7 5 3 5 2 2 2 2" xfId="56646"/>
    <cellStyle name="Normal 7 5 3 5 2 2 3" xfId="56645"/>
    <cellStyle name="Normal 7 5 3 5 2 3" xfId="26509"/>
    <cellStyle name="Normal 7 5 3 5 2 3 2" xfId="56647"/>
    <cellStyle name="Normal 7 5 3 5 2 4" xfId="56644"/>
    <cellStyle name="Normal 7 5 3 5 3" xfId="26510"/>
    <cellStyle name="Normal 7 5 3 5 3 2" xfId="26511"/>
    <cellStyle name="Normal 7 5 3 5 3 2 2" xfId="26512"/>
    <cellStyle name="Normal 7 5 3 5 3 2 2 2" xfId="56650"/>
    <cellStyle name="Normal 7 5 3 5 3 2 3" xfId="56649"/>
    <cellStyle name="Normal 7 5 3 5 3 3" xfId="26513"/>
    <cellStyle name="Normal 7 5 3 5 3 3 2" xfId="56651"/>
    <cellStyle name="Normal 7 5 3 5 3 4" xfId="56648"/>
    <cellStyle name="Normal 7 5 3 5 4" xfId="26514"/>
    <cellStyle name="Normal 7 5 3 5 4 2" xfId="26515"/>
    <cellStyle name="Normal 7 5 3 5 4 2 2" xfId="56653"/>
    <cellStyle name="Normal 7 5 3 5 4 3" xfId="56652"/>
    <cellStyle name="Normal 7 5 3 5 5" xfId="26516"/>
    <cellStyle name="Normal 7 5 3 5 5 2" xfId="56654"/>
    <cellStyle name="Normal 7 5 3 5 6" xfId="56643"/>
    <cellStyle name="Normal 7 5 3 6" xfId="26517"/>
    <cellStyle name="Normal 7 5 3 6 2" xfId="26518"/>
    <cellStyle name="Normal 7 5 3 6 2 2" xfId="26519"/>
    <cellStyle name="Normal 7 5 3 6 2 2 2" xfId="56657"/>
    <cellStyle name="Normal 7 5 3 6 2 3" xfId="56656"/>
    <cellStyle name="Normal 7 5 3 6 3" xfId="26520"/>
    <cellStyle name="Normal 7 5 3 6 3 2" xfId="56658"/>
    <cellStyle name="Normal 7 5 3 6 4" xfId="56655"/>
    <cellStyle name="Normal 7 5 3 7" xfId="26521"/>
    <cellStyle name="Normal 7 5 3 7 2" xfId="26522"/>
    <cellStyle name="Normal 7 5 3 7 2 2" xfId="26523"/>
    <cellStyle name="Normal 7 5 3 7 2 2 2" xfId="56661"/>
    <cellStyle name="Normal 7 5 3 7 2 3" xfId="56660"/>
    <cellStyle name="Normal 7 5 3 7 3" xfId="26524"/>
    <cellStyle name="Normal 7 5 3 7 3 2" xfId="56662"/>
    <cellStyle name="Normal 7 5 3 7 4" xfId="56659"/>
    <cellStyle name="Normal 7 5 3 8" xfId="26525"/>
    <cellStyle name="Normal 7 5 3 8 2" xfId="26526"/>
    <cellStyle name="Normal 7 5 3 8 2 2" xfId="26527"/>
    <cellStyle name="Normal 7 5 3 8 2 2 2" xfId="56665"/>
    <cellStyle name="Normal 7 5 3 8 2 3" xfId="56664"/>
    <cellStyle name="Normal 7 5 3 8 3" xfId="26528"/>
    <cellStyle name="Normal 7 5 3 8 3 2" xfId="56666"/>
    <cellStyle name="Normal 7 5 3 8 4" xfId="56663"/>
    <cellStyle name="Normal 7 5 3 9" xfId="26529"/>
    <cellStyle name="Normal 7 5 3 9 2" xfId="26530"/>
    <cellStyle name="Normal 7 5 3 9 2 2" xfId="26531"/>
    <cellStyle name="Normal 7 5 3 9 2 2 2" xfId="56669"/>
    <cellStyle name="Normal 7 5 3 9 2 3" xfId="56668"/>
    <cellStyle name="Normal 7 5 3 9 3" xfId="26532"/>
    <cellStyle name="Normal 7 5 3 9 3 2" xfId="56670"/>
    <cellStyle name="Normal 7 5 3 9 4" xfId="56667"/>
    <cellStyle name="Normal 7 5 4" xfId="26533"/>
    <cellStyle name="Normal 7 5 4 10" xfId="26534"/>
    <cellStyle name="Normal 7 5 4 10 2" xfId="26535"/>
    <cellStyle name="Normal 7 5 4 10 2 2" xfId="56673"/>
    <cellStyle name="Normal 7 5 4 10 3" xfId="56672"/>
    <cellStyle name="Normal 7 5 4 11" xfId="26536"/>
    <cellStyle name="Normal 7 5 4 11 2" xfId="56674"/>
    <cellStyle name="Normal 7 5 4 12" xfId="56671"/>
    <cellStyle name="Normal 7 5 4 2" xfId="26537"/>
    <cellStyle name="Normal 7 5 4 2 2" xfId="26538"/>
    <cellStyle name="Normal 7 5 4 2 2 2" xfId="26539"/>
    <cellStyle name="Normal 7 5 4 2 2 2 2" xfId="26540"/>
    <cellStyle name="Normal 7 5 4 2 2 2 2 2" xfId="56678"/>
    <cellStyle name="Normal 7 5 4 2 2 2 3" xfId="56677"/>
    <cellStyle name="Normal 7 5 4 2 2 3" xfId="26541"/>
    <cellStyle name="Normal 7 5 4 2 2 3 2" xfId="56679"/>
    <cellStyle name="Normal 7 5 4 2 2 4" xfId="56676"/>
    <cellStyle name="Normal 7 5 4 2 3" xfId="26542"/>
    <cellStyle name="Normal 7 5 4 2 3 2" xfId="26543"/>
    <cellStyle name="Normal 7 5 4 2 3 2 2" xfId="26544"/>
    <cellStyle name="Normal 7 5 4 2 3 2 2 2" xfId="56682"/>
    <cellStyle name="Normal 7 5 4 2 3 2 3" xfId="56681"/>
    <cellStyle name="Normal 7 5 4 2 3 3" xfId="26545"/>
    <cellStyle name="Normal 7 5 4 2 3 3 2" xfId="56683"/>
    <cellStyle name="Normal 7 5 4 2 3 4" xfId="56680"/>
    <cellStyle name="Normal 7 5 4 2 4" xfId="26546"/>
    <cellStyle name="Normal 7 5 4 2 4 2" xfId="26547"/>
    <cellStyle name="Normal 7 5 4 2 4 2 2" xfId="26548"/>
    <cellStyle name="Normal 7 5 4 2 4 2 2 2" xfId="56686"/>
    <cellStyle name="Normal 7 5 4 2 4 2 3" xfId="56685"/>
    <cellStyle name="Normal 7 5 4 2 4 3" xfId="26549"/>
    <cellStyle name="Normal 7 5 4 2 4 3 2" xfId="56687"/>
    <cellStyle name="Normal 7 5 4 2 4 4" xfId="56684"/>
    <cellStyle name="Normal 7 5 4 2 5" xfId="26550"/>
    <cellStyle name="Normal 7 5 4 2 5 2" xfId="26551"/>
    <cellStyle name="Normal 7 5 4 2 5 2 2" xfId="56689"/>
    <cellStyle name="Normal 7 5 4 2 5 3" xfId="56688"/>
    <cellStyle name="Normal 7 5 4 2 6" xfId="26552"/>
    <cellStyle name="Normal 7 5 4 2 6 2" xfId="56690"/>
    <cellStyle name="Normal 7 5 4 2 7" xfId="56675"/>
    <cellStyle name="Normal 7 5 4 3" xfId="26553"/>
    <cellStyle name="Normal 7 5 4 3 2" xfId="26554"/>
    <cellStyle name="Normal 7 5 4 3 2 2" xfId="26555"/>
    <cellStyle name="Normal 7 5 4 3 2 2 2" xfId="26556"/>
    <cellStyle name="Normal 7 5 4 3 2 2 2 2" xfId="56694"/>
    <cellStyle name="Normal 7 5 4 3 2 2 3" xfId="56693"/>
    <cellStyle name="Normal 7 5 4 3 2 3" xfId="26557"/>
    <cellStyle name="Normal 7 5 4 3 2 3 2" xfId="56695"/>
    <cellStyle name="Normal 7 5 4 3 2 4" xfId="56692"/>
    <cellStyle name="Normal 7 5 4 3 3" xfId="26558"/>
    <cellStyle name="Normal 7 5 4 3 3 2" xfId="26559"/>
    <cellStyle name="Normal 7 5 4 3 3 2 2" xfId="26560"/>
    <cellStyle name="Normal 7 5 4 3 3 2 2 2" xfId="56698"/>
    <cellStyle name="Normal 7 5 4 3 3 2 3" xfId="56697"/>
    <cellStyle name="Normal 7 5 4 3 3 3" xfId="26561"/>
    <cellStyle name="Normal 7 5 4 3 3 3 2" xfId="56699"/>
    <cellStyle name="Normal 7 5 4 3 3 4" xfId="56696"/>
    <cellStyle name="Normal 7 5 4 3 4" xfId="26562"/>
    <cellStyle name="Normal 7 5 4 3 4 2" xfId="26563"/>
    <cellStyle name="Normal 7 5 4 3 4 2 2" xfId="26564"/>
    <cellStyle name="Normal 7 5 4 3 4 2 2 2" xfId="56702"/>
    <cellStyle name="Normal 7 5 4 3 4 2 3" xfId="56701"/>
    <cellStyle name="Normal 7 5 4 3 4 3" xfId="26565"/>
    <cellStyle name="Normal 7 5 4 3 4 3 2" xfId="56703"/>
    <cellStyle name="Normal 7 5 4 3 4 4" xfId="56700"/>
    <cellStyle name="Normal 7 5 4 3 5" xfId="26566"/>
    <cellStyle name="Normal 7 5 4 3 5 2" xfId="26567"/>
    <cellStyle name="Normal 7 5 4 3 5 2 2" xfId="56705"/>
    <cellStyle name="Normal 7 5 4 3 5 3" xfId="56704"/>
    <cellStyle name="Normal 7 5 4 3 6" xfId="26568"/>
    <cellStyle name="Normal 7 5 4 3 6 2" xfId="56706"/>
    <cellStyle name="Normal 7 5 4 3 7" xfId="56691"/>
    <cellStyle name="Normal 7 5 4 4" xfId="26569"/>
    <cellStyle name="Normal 7 5 4 4 2" xfId="26570"/>
    <cellStyle name="Normal 7 5 4 4 2 2" xfId="26571"/>
    <cellStyle name="Normal 7 5 4 4 2 2 2" xfId="26572"/>
    <cellStyle name="Normal 7 5 4 4 2 2 2 2" xfId="56710"/>
    <cellStyle name="Normal 7 5 4 4 2 2 3" xfId="56709"/>
    <cellStyle name="Normal 7 5 4 4 2 3" xfId="26573"/>
    <cellStyle name="Normal 7 5 4 4 2 3 2" xfId="56711"/>
    <cellStyle name="Normal 7 5 4 4 2 4" xfId="56708"/>
    <cellStyle name="Normal 7 5 4 4 3" xfId="26574"/>
    <cellStyle name="Normal 7 5 4 4 3 2" xfId="26575"/>
    <cellStyle name="Normal 7 5 4 4 3 2 2" xfId="26576"/>
    <cellStyle name="Normal 7 5 4 4 3 2 2 2" xfId="56714"/>
    <cellStyle name="Normal 7 5 4 4 3 2 3" xfId="56713"/>
    <cellStyle name="Normal 7 5 4 4 3 3" xfId="26577"/>
    <cellStyle name="Normal 7 5 4 4 3 3 2" xfId="56715"/>
    <cellStyle name="Normal 7 5 4 4 3 4" xfId="56712"/>
    <cellStyle name="Normal 7 5 4 4 4" xfId="26578"/>
    <cellStyle name="Normal 7 5 4 4 4 2" xfId="26579"/>
    <cellStyle name="Normal 7 5 4 4 4 2 2" xfId="56717"/>
    <cellStyle name="Normal 7 5 4 4 4 3" xfId="56716"/>
    <cellStyle name="Normal 7 5 4 4 5" xfId="26580"/>
    <cellStyle name="Normal 7 5 4 4 5 2" xfId="56718"/>
    <cellStyle name="Normal 7 5 4 4 6" xfId="56707"/>
    <cellStyle name="Normal 7 5 4 5" xfId="26581"/>
    <cellStyle name="Normal 7 5 4 5 2" xfId="26582"/>
    <cellStyle name="Normal 7 5 4 5 2 2" xfId="26583"/>
    <cellStyle name="Normal 7 5 4 5 2 2 2" xfId="56721"/>
    <cellStyle name="Normal 7 5 4 5 2 3" xfId="56720"/>
    <cellStyle name="Normal 7 5 4 5 3" xfId="26584"/>
    <cellStyle name="Normal 7 5 4 5 3 2" xfId="56722"/>
    <cellStyle name="Normal 7 5 4 5 4" xfId="56719"/>
    <cellStyle name="Normal 7 5 4 6" xfId="26585"/>
    <cellStyle name="Normal 7 5 4 6 2" xfId="26586"/>
    <cellStyle name="Normal 7 5 4 6 2 2" xfId="26587"/>
    <cellStyle name="Normal 7 5 4 6 2 2 2" xfId="56725"/>
    <cellStyle name="Normal 7 5 4 6 2 3" xfId="56724"/>
    <cellStyle name="Normal 7 5 4 6 3" xfId="26588"/>
    <cellStyle name="Normal 7 5 4 6 3 2" xfId="56726"/>
    <cellStyle name="Normal 7 5 4 6 4" xfId="56723"/>
    <cellStyle name="Normal 7 5 4 7" xfId="26589"/>
    <cellStyle name="Normal 7 5 4 7 2" xfId="26590"/>
    <cellStyle name="Normal 7 5 4 7 2 2" xfId="26591"/>
    <cellStyle name="Normal 7 5 4 7 2 2 2" xfId="56729"/>
    <cellStyle name="Normal 7 5 4 7 2 3" xfId="56728"/>
    <cellStyle name="Normal 7 5 4 7 3" xfId="26592"/>
    <cellStyle name="Normal 7 5 4 7 3 2" xfId="56730"/>
    <cellStyle name="Normal 7 5 4 7 4" xfId="56727"/>
    <cellStyle name="Normal 7 5 4 8" xfId="26593"/>
    <cellStyle name="Normal 7 5 4 8 2" xfId="26594"/>
    <cellStyle name="Normal 7 5 4 8 2 2" xfId="26595"/>
    <cellStyle name="Normal 7 5 4 8 2 2 2" xfId="56733"/>
    <cellStyle name="Normal 7 5 4 8 2 3" xfId="56732"/>
    <cellStyle name="Normal 7 5 4 8 3" xfId="26596"/>
    <cellStyle name="Normal 7 5 4 8 3 2" xfId="56734"/>
    <cellStyle name="Normal 7 5 4 8 4" xfId="56731"/>
    <cellStyle name="Normal 7 5 4 9" xfId="26597"/>
    <cellStyle name="Normal 7 5 4 9 2" xfId="26598"/>
    <cellStyle name="Normal 7 5 4 9 2 2" xfId="26599"/>
    <cellStyle name="Normal 7 5 4 9 2 2 2" xfId="56737"/>
    <cellStyle name="Normal 7 5 4 9 2 3" xfId="56736"/>
    <cellStyle name="Normal 7 5 4 9 3" xfId="26600"/>
    <cellStyle name="Normal 7 5 4 9 3 2" xfId="56738"/>
    <cellStyle name="Normal 7 5 4 9 4" xfId="56735"/>
    <cellStyle name="Normal 7 5 5" xfId="26601"/>
    <cellStyle name="Normal 7 5 5 2" xfId="26602"/>
    <cellStyle name="Normal 7 5 5 2 2" xfId="26603"/>
    <cellStyle name="Normal 7 5 5 2 2 2" xfId="26604"/>
    <cellStyle name="Normal 7 5 5 2 2 2 2" xfId="56742"/>
    <cellStyle name="Normal 7 5 5 2 2 3" xfId="56741"/>
    <cellStyle name="Normal 7 5 5 2 3" xfId="26605"/>
    <cellStyle name="Normal 7 5 5 2 3 2" xfId="56743"/>
    <cellStyle name="Normal 7 5 5 2 4" xfId="56740"/>
    <cellStyle name="Normal 7 5 5 3" xfId="26606"/>
    <cellStyle name="Normal 7 5 5 3 2" xfId="26607"/>
    <cellStyle name="Normal 7 5 5 3 2 2" xfId="26608"/>
    <cellStyle name="Normal 7 5 5 3 2 2 2" xfId="56746"/>
    <cellStyle name="Normal 7 5 5 3 2 3" xfId="56745"/>
    <cellStyle name="Normal 7 5 5 3 3" xfId="26609"/>
    <cellStyle name="Normal 7 5 5 3 3 2" xfId="56747"/>
    <cellStyle name="Normal 7 5 5 3 4" xfId="56744"/>
    <cellStyle name="Normal 7 5 5 4" xfId="26610"/>
    <cellStyle name="Normal 7 5 5 4 2" xfId="26611"/>
    <cellStyle name="Normal 7 5 5 4 2 2" xfId="26612"/>
    <cellStyle name="Normal 7 5 5 4 2 2 2" xfId="56750"/>
    <cellStyle name="Normal 7 5 5 4 2 3" xfId="56749"/>
    <cellStyle name="Normal 7 5 5 4 3" xfId="26613"/>
    <cellStyle name="Normal 7 5 5 4 3 2" xfId="56751"/>
    <cellStyle name="Normal 7 5 5 4 4" xfId="56748"/>
    <cellStyle name="Normal 7 5 5 5" xfId="26614"/>
    <cellStyle name="Normal 7 5 5 5 2" xfId="26615"/>
    <cellStyle name="Normal 7 5 5 5 2 2" xfId="56753"/>
    <cellStyle name="Normal 7 5 5 5 3" xfId="56752"/>
    <cellStyle name="Normal 7 5 5 6" xfId="26616"/>
    <cellStyle name="Normal 7 5 5 6 2" xfId="56754"/>
    <cellStyle name="Normal 7 5 5 7" xfId="56739"/>
    <cellStyle name="Normal 7 5 6" xfId="26617"/>
    <cellStyle name="Normal 7 5 6 2" xfId="26618"/>
    <cellStyle name="Normal 7 5 6 2 2" xfId="26619"/>
    <cellStyle name="Normal 7 5 6 2 2 2" xfId="26620"/>
    <cellStyle name="Normal 7 5 6 2 2 2 2" xfId="56758"/>
    <cellStyle name="Normal 7 5 6 2 2 3" xfId="56757"/>
    <cellStyle name="Normal 7 5 6 2 3" xfId="26621"/>
    <cellStyle name="Normal 7 5 6 2 3 2" xfId="56759"/>
    <cellStyle name="Normal 7 5 6 2 4" xfId="56756"/>
    <cellStyle name="Normal 7 5 6 3" xfId="26622"/>
    <cellStyle name="Normal 7 5 6 3 2" xfId="26623"/>
    <cellStyle name="Normal 7 5 6 3 2 2" xfId="26624"/>
    <cellStyle name="Normal 7 5 6 3 2 2 2" xfId="56762"/>
    <cellStyle name="Normal 7 5 6 3 2 3" xfId="56761"/>
    <cellStyle name="Normal 7 5 6 3 3" xfId="26625"/>
    <cellStyle name="Normal 7 5 6 3 3 2" xfId="56763"/>
    <cellStyle name="Normal 7 5 6 3 4" xfId="56760"/>
    <cellStyle name="Normal 7 5 6 4" xfId="26626"/>
    <cellStyle name="Normal 7 5 6 4 2" xfId="26627"/>
    <cellStyle name="Normal 7 5 6 4 2 2" xfId="26628"/>
    <cellStyle name="Normal 7 5 6 4 2 2 2" xfId="56766"/>
    <cellStyle name="Normal 7 5 6 4 2 3" xfId="56765"/>
    <cellStyle name="Normal 7 5 6 4 3" xfId="26629"/>
    <cellStyle name="Normal 7 5 6 4 3 2" xfId="56767"/>
    <cellStyle name="Normal 7 5 6 4 4" xfId="56764"/>
    <cellStyle name="Normal 7 5 6 5" xfId="26630"/>
    <cellStyle name="Normal 7 5 6 5 2" xfId="26631"/>
    <cellStyle name="Normal 7 5 6 5 2 2" xfId="56769"/>
    <cellStyle name="Normal 7 5 6 5 3" xfId="56768"/>
    <cellStyle name="Normal 7 5 6 6" xfId="26632"/>
    <cellStyle name="Normal 7 5 6 6 2" xfId="56770"/>
    <cellStyle name="Normal 7 5 6 7" xfId="56755"/>
    <cellStyle name="Normal 7 5 7" xfId="26633"/>
    <cellStyle name="Normal 7 5 7 2" xfId="26634"/>
    <cellStyle name="Normal 7 5 7 2 2" xfId="26635"/>
    <cellStyle name="Normal 7 5 7 2 2 2" xfId="26636"/>
    <cellStyle name="Normal 7 5 7 2 2 2 2" xfId="56774"/>
    <cellStyle name="Normal 7 5 7 2 2 3" xfId="56773"/>
    <cellStyle name="Normal 7 5 7 2 3" xfId="26637"/>
    <cellStyle name="Normal 7 5 7 2 3 2" xfId="56775"/>
    <cellStyle name="Normal 7 5 7 2 4" xfId="56772"/>
    <cellStyle name="Normal 7 5 7 3" xfId="26638"/>
    <cellStyle name="Normal 7 5 7 3 2" xfId="26639"/>
    <cellStyle name="Normal 7 5 7 3 2 2" xfId="26640"/>
    <cellStyle name="Normal 7 5 7 3 2 2 2" xfId="56778"/>
    <cellStyle name="Normal 7 5 7 3 2 3" xfId="56777"/>
    <cellStyle name="Normal 7 5 7 3 3" xfId="26641"/>
    <cellStyle name="Normal 7 5 7 3 3 2" xfId="56779"/>
    <cellStyle name="Normal 7 5 7 3 4" xfId="56776"/>
    <cellStyle name="Normal 7 5 7 4" xfId="26642"/>
    <cellStyle name="Normal 7 5 7 4 2" xfId="26643"/>
    <cellStyle name="Normal 7 5 7 4 2 2" xfId="56781"/>
    <cellStyle name="Normal 7 5 7 4 3" xfId="56780"/>
    <cellStyle name="Normal 7 5 7 5" xfId="26644"/>
    <cellStyle name="Normal 7 5 7 5 2" xfId="56782"/>
    <cellStyle name="Normal 7 5 7 6" xfId="56771"/>
    <cellStyle name="Normal 7 5 8" xfId="26645"/>
    <cellStyle name="Normal 7 5 8 2" xfId="26646"/>
    <cellStyle name="Normal 7 5 8 2 2" xfId="26647"/>
    <cellStyle name="Normal 7 5 8 2 2 2" xfId="56785"/>
    <cellStyle name="Normal 7 5 8 2 3" xfId="56784"/>
    <cellStyle name="Normal 7 5 8 3" xfId="26648"/>
    <cellStyle name="Normal 7 5 8 3 2" xfId="56786"/>
    <cellStyle name="Normal 7 5 8 4" xfId="56783"/>
    <cellStyle name="Normal 7 5 9" xfId="26649"/>
    <cellStyle name="Normal 7 5 9 2" xfId="26650"/>
    <cellStyle name="Normal 7 5 9 2 2" xfId="26651"/>
    <cellStyle name="Normal 7 5 9 2 2 2" xfId="56789"/>
    <cellStyle name="Normal 7 5 9 2 3" xfId="56788"/>
    <cellStyle name="Normal 7 5 9 3" xfId="26652"/>
    <cellStyle name="Normal 7 5 9 3 2" xfId="56790"/>
    <cellStyle name="Normal 7 5 9 4" xfId="56787"/>
    <cellStyle name="Normal 7 6" xfId="26653"/>
    <cellStyle name="Normal 7 6 10" xfId="26654"/>
    <cellStyle name="Normal 7 6 10 2" xfId="26655"/>
    <cellStyle name="Normal 7 6 10 2 2" xfId="26656"/>
    <cellStyle name="Normal 7 6 10 2 2 2" xfId="56794"/>
    <cellStyle name="Normal 7 6 10 2 3" xfId="56793"/>
    <cellStyle name="Normal 7 6 10 3" xfId="26657"/>
    <cellStyle name="Normal 7 6 10 3 2" xfId="56795"/>
    <cellStyle name="Normal 7 6 10 4" xfId="56792"/>
    <cellStyle name="Normal 7 6 11" xfId="26658"/>
    <cellStyle name="Normal 7 6 11 2" xfId="26659"/>
    <cellStyle name="Normal 7 6 11 2 2" xfId="26660"/>
    <cellStyle name="Normal 7 6 11 2 2 2" xfId="56798"/>
    <cellStyle name="Normal 7 6 11 2 3" xfId="56797"/>
    <cellStyle name="Normal 7 6 11 3" xfId="26661"/>
    <cellStyle name="Normal 7 6 11 3 2" xfId="56799"/>
    <cellStyle name="Normal 7 6 11 4" xfId="56796"/>
    <cellStyle name="Normal 7 6 12" xfId="26662"/>
    <cellStyle name="Normal 7 6 12 2" xfId="26663"/>
    <cellStyle name="Normal 7 6 12 2 2" xfId="56801"/>
    <cellStyle name="Normal 7 6 12 3" xfId="56800"/>
    <cellStyle name="Normal 7 6 13" xfId="26664"/>
    <cellStyle name="Normal 7 6 13 2" xfId="56802"/>
    <cellStyle name="Normal 7 6 14" xfId="26665"/>
    <cellStyle name="Normal 7 6 14 2" xfId="56803"/>
    <cellStyle name="Normal 7 6 15" xfId="56791"/>
    <cellStyle name="Normal 7 6 2" xfId="26666"/>
    <cellStyle name="Normal 7 6 2 10" xfId="26667"/>
    <cellStyle name="Normal 7 6 2 10 2" xfId="26668"/>
    <cellStyle name="Normal 7 6 2 10 2 2" xfId="26669"/>
    <cellStyle name="Normal 7 6 2 10 2 2 2" xfId="56807"/>
    <cellStyle name="Normal 7 6 2 10 2 3" xfId="56806"/>
    <cellStyle name="Normal 7 6 2 10 3" xfId="26670"/>
    <cellStyle name="Normal 7 6 2 10 3 2" xfId="56808"/>
    <cellStyle name="Normal 7 6 2 10 4" xfId="56805"/>
    <cellStyle name="Normal 7 6 2 11" xfId="26671"/>
    <cellStyle name="Normal 7 6 2 11 2" xfId="26672"/>
    <cellStyle name="Normal 7 6 2 11 2 2" xfId="56810"/>
    <cellStyle name="Normal 7 6 2 11 3" xfId="56809"/>
    <cellStyle name="Normal 7 6 2 12" xfId="26673"/>
    <cellStyle name="Normal 7 6 2 12 2" xfId="56811"/>
    <cellStyle name="Normal 7 6 2 13" xfId="26674"/>
    <cellStyle name="Normal 7 6 2 13 2" xfId="56812"/>
    <cellStyle name="Normal 7 6 2 14" xfId="56804"/>
    <cellStyle name="Normal 7 6 2 2" xfId="26675"/>
    <cellStyle name="Normal 7 6 2 2 10" xfId="26676"/>
    <cellStyle name="Normal 7 6 2 2 10 2" xfId="26677"/>
    <cellStyle name="Normal 7 6 2 2 10 2 2" xfId="56815"/>
    <cellStyle name="Normal 7 6 2 2 10 3" xfId="56814"/>
    <cellStyle name="Normal 7 6 2 2 11" xfId="26678"/>
    <cellStyle name="Normal 7 6 2 2 11 2" xfId="56816"/>
    <cellStyle name="Normal 7 6 2 2 12" xfId="56813"/>
    <cellStyle name="Normal 7 6 2 2 2" xfId="26679"/>
    <cellStyle name="Normal 7 6 2 2 2 2" xfId="26680"/>
    <cellStyle name="Normal 7 6 2 2 2 2 2" xfId="26681"/>
    <cellStyle name="Normal 7 6 2 2 2 2 2 2" xfId="26682"/>
    <cellStyle name="Normal 7 6 2 2 2 2 2 2 2" xfId="56820"/>
    <cellStyle name="Normal 7 6 2 2 2 2 2 3" xfId="56819"/>
    <cellStyle name="Normal 7 6 2 2 2 2 3" xfId="26683"/>
    <cellStyle name="Normal 7 6 2 2 2 2 3 2" xfId="56821"/>
    <cellStyle name="Normal 7 6 2 2 2 2 4" xfId="56818"/>
    <cellStyle name="Normal 7 6 2 2 2 3" xfId="26684"/>
    <cellStyle name="Normal 7 6 2 2 2 3 2" xfId="26685"/>
    <cellStyle name="Normal 7 6 2 2 2 3 2 2" xfId="26686"/>
    <cellStyle name="Normal 7 6 2 2 2 3 2 2 2" xfId="56824"/>
    <cellStyle name="Normal 7 6 2 2 2 3 2 3" xfId="56823"/>
    <cellStyle name="Normal 7 6 2 2 2 3 3" xfId="26687"/>
    <cellStyle name="Normal 7 6 2 2 2 3 3 2" xfId="56825"/>
    <cellStyle name="Normal 7 6 2 2 2 3 4" xfId="56822"/>
    <cellStyle name="Normal 7 6 2 2 2 4" xfId="26688"/>
    <cellStyle name="Normal 7 6 2 2 2 4 2" xfId="26689"/>
    <cellStyle name="Normal 7 6 2 2 2 4 2 2" xfId="26690"/>
    <cellStyle name="Normal 7 6 2 2 2 4 2 2 2" xfId="56828"/>
    <cellStyle name="Normal 7 6 2 2 2 4 2 3" xfId="56827"/>
    <cellStyle name="Normal 7 6 2 2 2 4 3" xfId="26691"/>
    <cellStyle name="Normal 7 6 2 2 2 4 3 2" xfId="56829"/>
    <cellStyle name="Normal 7 6 2 2 2 4 4" xfId="56826"/>
    <cellStyle name="Normal 7 6 2 2 2 5" xfId="26692"/>
    <cellStyle name="Normal 7 6 2 2 2 5 2" xfId="26693"/>
    <cellStyle name="Normal 7 6 2 2 2 5 2 2" xfId="56831"/>
    <cellStyle name="Normal 7 6 2 2 2 5 3" xfId="56830"/>
    <cellStyle name="Normal 7 6 2 2 2 6" xfId="26694"/>
    <cellStyle name="Normal 7 6 2 2 2 6 2" xfId="56832"/>
    <cellStyle name="Normal 7 6 2 2 2 7" xfId="56817"/>
    <cellStyle name="Normal 7 6 2 2 3" xfId="26695"/>
    <cellStyle name="Normal 7 6 2 2 3 2" xfId="26696"/>
    <cellStyle name="Normal 7 6 2 2 3 2 2" xfId="26697"/>
    <cellStyle name="Normal 7 6 2 2 3 2 2 2" xfId="26698"/>
    <cellStyle name="Normal 7 6 2 2 3 2 2 2 2" xfId="56836"/>
    <cellStyle name="Normal 7 6 2 2 3 2 2 3" xfId="56835"/>
    <cellStyle name="Normal 7 6 2 2 3 2 3" xfId="26699"/>
    <cellStyle name="Normal 7 6 2 2 3 2 3 2" xfId="56837"/>
    <cellStyle name="Normal 7 6 2 2 3 2 4" xfId="56834"/>
    <cellStyle name="Normal 7 6 2 2 3 3" xfId="26700"/>
    <cellStyle name="Normal 7 6 2 2 3 3 2" xfId="26701"/>
    <cellStyle name="Normal 7 6 2 2 3 3 2 2" xfId="26702"/>
    <cellStyle name="Normal 7 6 2 2 3 3 2 2 2" xfId="56840"/>
    <cellStyle name="Normal 7 6 2 2 3 3 2 3" xfId="56839"/>
    <cellStyle name="Normal 7 6 2 2 3 3 3" xfId="26703"/>
    <cellStyle name="Normal 7 6 2 2 3 3 3 2" xfId="56841"/>
    <cellStyle name="Normal 7 6 2 2 3 3 4" xfId="56838"/>
    <cellStyle name="Normal 7 6 2 2 3 4" xfId="26704"/>
    <cellStyle name="Normal 7 6 2 2 3 4 2" xfId="26705"/>
    <cellStyle name="Normal 7 6 2 2 3 4 2 2" xfId="26706"/>
    <cellStyle name="Normal 7 6 2 2 3 4 2 2 2" xfId="56844"/>
    <cellStyle name="Normal 7 6 2 2 3 4 2 3" xfId="56843"/>
    <cellStyle name="Normal 7 6 2 2 3 4 3" xfId="26707"/>
    <cellStyle name="Normal 7 6 2 2 3 4 3 2" xfId="56845"/>
    <cellStyle name="Normal 7 6 2 2 3 4 4" xfId="56842"/>
    <cellStyle name="Normal 7 6 2 2 3 5" xfId="26708"/>
    <cellStyle name="Normal 7 6 2 2 3 5 2" xfId="26709"/>
    <cellStyle name="Normal 7 6 2 2 3 5 2 2" xfId="56847"/>
    <cellStyle name="Normal 7 6 2 2 3 5 3" xfId="56846"/>
    <cellStyle name="Normal 7 6 2 2 3 6" xfId="26710"/>
    <cellStyle name="Normal 7 6 2 2 3 6 2" xfId="56848"/>
    <cellStyle name="Normal 7 6 2 2 3 7" xfId="56833"/>
    <cellStyle name="Normal 7 6 2 2 4" xfId="26711"/>
    <cellStyle name="Normal 7 6 2 2 4 2" xfId="26712"/>
    <cellStyle name="Normal 7 6 2 2 4 2 2" xfId="26713"/>
    <cellStyle name="Normal 7 6 2 2 4 2 2 2" xfId="26714"/>
    <cellStyle name="Normal 7 6 2 2 4 2 2 2 2" xfId="56852"/>
    <cellStyle name="Normal 7 6 2 2 4 2 2 3" xfId="56851"/>
    <cellStyle name="Normal 7 6 2 2 4 2 3" xfId="26715"/>
    <cellStyle name="Normal 7 6 2 2 4 2 3 2" xfId="56853"/>
    <cellStyle name="Normal 7 6 2 2 4 2 4" xfId="56850"/>
    <cellStyle name="Normal 7 6 2 2 4 3" xfId="26716"/>
    <cellStyle name="Normal 7 6 2 2 4 3 2" xfId="26717"/>
    <cellStyle name="Normal 7 6 2 2 4 3 2 2" xfId="26718"/>
    <cellStyle name="Normal 7 6 2 2 4 3 2 2 2" xfId="56856"/>
    <cellStyle name="Normal 7 6 2 2 4 3 2 3" xfId="56855"/>
    <cellStyle name="Normal 7 6 2 2 4 3 3" xfId="26719"/>
    <cellStyle name="Normal 7 6 2 2 4 3 3 2" xfId="56857"/>
    <cellStyle name="Normal 7 6 2 2 4 3 4" xfId="56854"/>
    <cellStyle name="Normal 7 6 2 2 4 4" xfId="26720"/>
    <cellStyle name="Normal 7 6 2 2 4 4 2" xfId="26721"/>
    <cellStyle name="Normal 7 6 2 2 4 4 2 2" xfId="56859"/>
    <cellStyle name="Normal 7 6 2 2 4 4 3" xfId="56858"/>
    <cellStyle name="Normal 7 6 2 2 4 5" xfId="26722"/>
    <cellStyle name="Normal 7 6 2 2 4 5 2" xfId="56860"/>
    <cellStyle name="Normal 7 6 2 2 4 6" xfId="56849"/>
    <cellStyle name="Normal 7 6 2 2 5" xfId="26723"/>
    <cellStyle name="Normal 7 6 2 2 5 2" xfId="26724"/>
    <cellStyle name="Normal 7 6 2 2 5 2 2" xfId="26725"/>
    <cellStyle name="Normal 7 6 2 2 5 2 2 2" xfId="56863"/>
    <cellStyle name="Normal 7 6 2 2 5 2 3" xfId="56862"/>
    <cellStyle name="Normal 7 6 2 2 5 3" xfId="26726"/>
    <cellStyle name="Normal 7 6 2 2 5 3 2" xfId="56864"/>
    <cellStyle name="Normal 7 6 2 2 5 4" xfId="56861"/>
    <cellStyle name="Normal 7 6 2 2 6" xfId="26727"/>
    <cellStyle name="Normal 7 6 2 2 6 2" xfId="26728"/>
    <cellStyle name="Normal 7 6 2 2 6 2 2" xfId="26729"/>
    <cellStyle name="Normal 7 6 2 2 6 2 2 2" xfId="56867"/>
    <cellStyle name="Normal 7 6 2 2 6 2 3" xfId="56866"/>
    <cellStyle name="Normal 7 6 2 2 6 3" xfId="26730"/>
    <cellStyle name="Normal 7 6 2 2 6 3 2" xfId="56868"/>
    <cellStyle name="Normal 7 6 2 2 6 4" xfId="56865"/>
    <cellStyle name="Normal 7 6 2 2 7" xfId="26731"/>
    <cellStyle name="Normal 7 6 2 2 7 2" xfId="26732"/>
    <cellStyle name="Normal 7 6 2 2 7 2 2" xfId="26733"/>
    <cellStyle name="Normal 7 6 2 2 7 2 2 2" xfId="56871"/>
    <cellStyle name="Normal 7 6 2 2 7 2 3" xfId="56870"/>
    <cellStyle name="Normal 7 6 2 2 7 3" xfId="26734"/>
    <cellStyle name="Normal 7 6 2 2 7 3 2" xfId="56872"/>
    <cellStyle name="Normal 7 6 2 2 7 4" xfId="56869"/>
    <cellStyle name="Normal 7 6 2 2 8" xfId="26735"/>
    <cellStyle name="Normal 7 6 2 2 8 2" xfId="26736"/>
    <cellStyle name="Normal 7 6 2 2 8 2 2" xfId="26737"/>
    <cellStyle name="Normal 7 6 2 2 8 2 2 2" xfId="56875"/>
    <cellStyle name="Normal 7 6 2 2 8 2 3" xfId="56874"/>
    <cellStyle name="Normal 7 6 2 2 8 3" xfId="26738"/>
    <cellStyle name="Normal 7 6 2 2 8 3 2" xfId="56876"/>
    <cellStyle name="Normal 7 6 2 2 8 4" xfId="56873"/>
    <cellStyle name="Normal 7 6 2 2 9" xfId="26739"/>
    <cellStyle name="Normal 7 6 2 2 9 2" xfId="26740"/>
    <cellStyle name="Normal 7 6 2 2 9 2 2" xfId="26741"/>
    <cellStyle name="Normal 7 6 2 2 9 2 2 2" xfId="56879"/>
    <cellStyle name="Normal 7 6 2 2 9 2 3" xfId="56878"/>
    <cellStyle name="Normal 7 6 2 2 9 3" xfId="26742"/>
    <cellStyle name="Normal 7 6 2 2 9 3 2" xfId="56880"/>
    <cellStyle name="Normal 7 6 2 2 9 4" xfId="56877"/>
    <cellStyle name="Normal 7 6 2 3" xfId="26743"/>
    <cellStyle name="Normal 7 6 2 3 2" xfId="26744"/>
    <cellStyle name="Normal 7 6 2 3 2 2" xfId="26745"/>
    <cellStyle name="Normal 7 6 2 3 2 2 2" xfId="26746"/>
    <cellStyle name="Normal 7 6 2 3 2 2 2 2" xfId="56884"/>
    <cellStyle name="Normal 7 6 2 3 2 2 3" xfId="56883"/>
    <cellStyle name="Normal 7 6 2 3 2 3" xfId="26747"/>
    <cellStyle name="Normal 7 6 2 3 2 3 2" xfId="56885"/>
    <cellStyle name="Normal 7 6 2 3 2 4" xfId="56882"/>
    <cellStyle name="Normal 7 6 2 3 3" xfId="26748"/>
    <cellStyle name="Normal 7 6 2 3 3 2" xfId="26749"/>
    <cellStyle name="Normal 7 6 2 3 3 2 2" xfId="26750"/>
    <cellStyle name="Normal 7 6 2 3 3 2 2 2" xfId="56888"/>
    <cellStyle name="Normal 7 6 2 3 3 2 3" xfId="56887"/>
    <cellStyle name="Normal 7 6 2 3 3 3" xfId="26751"/>
    <cellStyle name="Normal 7 6 2 3 3 3 2" xfId="56889"/>
    <cellStyle name="Normal 7 6 2 3 3 4" xfId="56886"/>
    <cellStyle name="Normal 7 6 2 3 4" xfId="26752"/>
    <cellStyle name="Normal 7 6 2 3 4 2" xfId="26753"/>
    <cellStyle name="Normal 7 6 2 3 4 2 2" xfId="26754"/>
    <cellStyle name="Normal 7 6 2 3 4 2 2 2" xfId="56892"/>
    <cellStyle name="Normal 7 6 2 3 4 2 3" xfId="56891"/>
    <cellStyle name="Normal 7 6 2 3 4 3" xfId="26755"/>
    <cellStyle name="Normal 7 6 2 3 4 3 2" xfId="56893"/>
    <cellStyle name="Normal 7 6 2 3 4 4" xfId="56890"/>
    <cellStyle name="Normal 7 6 2 3 5" xfId="26756"/>
    <cellStyle name="Normal 7 6 2 3 5 2" xfId="26757"/>
    <cellStyle name="Normal 7 6 2 3 5 2 2" xfId="56895"/>
    <cellStyle name="Normal 7 6 2 3 5 3" xfId="56894"/>
    <cellStyle name="Normal 7 6 2 3 6" xfId="26758"/>
    <cellStyle name="Normal 7 6 2 3 6 2" xfId="56896"/>
    <cellStyle name="Normal 7 6 2 3 7" xfId="56881"/>
    <cellStyle name="Normal 7 6 2 4" xfId="26759"/>
    <cellStyle name="Normal 7 6 2 4 2" xfId="26760"/>
    <cellStyle name="Normal 7 6 2 4 2 2" xfId="26761"/>
    <cellStyle name="Normal 7 6 2 4 2 2 2" xfId="26762"/>
    <cellStyle name="Normal 7 6 2 4 2 2 2 2" xfId="56900"/>
    <cellStyle name="Normal 7 6 2 4 2 2 3" xfId="56899"/>
    <cellStyle name="Normal 7 6 2 4 2 3" xfId="26763"/>
    <cellStyle name="Normal 7 6 2 4 2 3 2" xfId="56901"/>
    <cellStyle name="Normal 7 6 2 4 2 4" xfId="56898"/>
    <cellStyle name="Normal 7 6 2 4 3" xfId="26764"/>
    <cellStyle name="Normal 7 6 2 4 3 2" xfId="26765"/>
    <cellStyle name="Normal 7 6 2 4 3 2 2" xfId="26766"/>
    <cellStyle name="Normal 7 6 2 4 3 2 2 2" xfId="56904"/>
    <cellStyle name="Normal 7 6 2 4 3 2 3" xfId="56903"/>
    <cellStyle name="Normal 7 6 2 4 3 3" xfId="26767"/>
    <cellStyle name="Normal 7 6 2 4 3 3 2" xfId="56905"/>
    <cellStyle name="Normal 7 6 2 4 3 4" xfId="56902"/>
    <cellStyle name="Normal 7 6 2 4 4" xfId="26768"/>
    <cellStyle name="Normal 7 6 2 4 4 2" xfId="26769"/>
    <cellStyle name="Normal 7 6 2 4 4 2 2" xfId="26770"/>
    <cellStyle name="Normal 7 6 2 4 4 2 2 2" xfId="56908"/>
    <cellStyle name="Normal 7 6 2 4 4 2 3" xfId="56907"/>
    <cellStyle name="Normal 7 6 2 4 4 3" xfId="26771"/>
    <cellStyle name="Normal 7 6 2 4 4 3 2" xfId="56909"/>
    <cellStyle name="Normal 7 6 2 4 4 4" xfId="56906"/>
    <cellStyle name="Normal 7 6 2 4 5" xfId="26772"/>
    <cellStyle name="Normal 7 6 2 4 5 2" xfId="26773"/>
    <cellStyle name="Normal 7 6 2 4 5 2 2" xfId="56911"/>
    <cellStyle name="Normal 7 6 2 4 5 3" xfId="56910"/>
    <cellStyle name="Normal 7 6 2 4 6" xfId="26774"/>
    <cellStyle name="Normal 7 6 2 4 6 2" xfId="56912"/>
    <cellStyle name="Normal 7 6 2 4 7" xfId="56897"/>
    <cellStyle name="Normal 7 6 2 5" xfId="26775"/>
    <cellStyle name="Normal 7 6 2 5 2" xfId="26776"/>
    <cellStyle name="Normal 7 6 2 5 2 2" xfId="26777"/>
    <cellStyle name="Normal 7 6 2 5 2 2 2" xfId="26778"/>
    <cellStyle name="Normal 7 6 2 5 2 2 2 2" xfId="56916"/>
    <cellStyle name="Normal 7 6 2 5 2 2 3" xfId="56915"/>
    <cellStyle name="Normal 7 6 2 5 2 3" xfId="26779"/>
    <cellStyle name="Normal 7 6 2 5 2 3 2" xfId="56917"/>
    <cellStyle name="Normal 7 6 2 5 2 4" xfId="56914"/>
    <cellStyle name="Normal 7 6 2 5 3" xfId="26780"/>
    <cellStyle name="Normal 7 6 2 5 3 2" xfId="26781"/>
    <cellStyle name="Normal 7 6 2 5 3 2 2" xfId="26782"/>
    <cellStyle name="Normal 7 6 2 5 3 2 2 2" xfId="56920"/>
    <cellStyle name="Normal 7 6 2 5 3 2 3" xfId="56919"/>
    <cellStyle name="Normal 7 6 2 5 3 3" xfId="26783"/>
    <cellStyle name="Normal 7 6 2 5 3 3 2" xfId="56921"/>
    <cellStyle name="Normal 7 6 2 5 3 4" xfId="56918"/>
    <cellStyle name="Normal 7 6 2 5 4" xfId="26784"/>
    <cellStyle name="Normal 7 6 2 5 4 2" xfId="26785"/>
    <cellStyle name="Normal 7 6 2 5 4 2 2" xfId="56923"/>
    <cellStyle name="Normal 7 6 2 5 4 3" xfId="56922"/>
    <cellStyle name="Normal 7 6 2 5 5" xfId="26786"/>
    <cellStyle name="Normal 7 6 2 5 5 2" xfId="56924"/>
    <cellStyle name="Normal 7 6 2 5 6" xfId="56913"/>
    <cellStyle name="Normal 7 6 2 6" xfId="26787"/>
    <cellStyle name="Normal 7 6 2 6 2" xfId="26788"/>
    <cellStyle name="Normal 7 6 2 6 2 2" xfId="26789"/>
    <cellStyle name="Normal 7 6 2 6 2 2 2" xfId="56927"/>
    <cellStyle name="Normal 7 6 2 6 2 3" xfId="56926"/>
    <cellStyle name="Normal 7 6 2 6 3" xfId="26790"/>
    <cellStyle name="Normal 7 6 2 6 3 2" xfId="56928"/>
    <cellStyle name="Normal 7 6 2 6 4" xfId="56925"/>
    <cellStyle name="Normal 7 6 2 7" xfId="26791"/>
    <cellStyle name="Normal 7 6 2 7 2" xfId="26792"/>
    <cellStyle name="Normal 7 6 2 7 2 2" xfId="26793"/>
    <cellStyle name="Normal 7 6 2 7 2 2 2" xfId="56931"/>
    <cellStyle name="Normal 7 6 2 7 2 3" xfId="56930"/>
    <cellStyle name="Normal 7 6 2 7 3" xfId="26794"/>
    <cellStyle name="Normal 7 6 2 7 3 2" xfId="56932"/>
    <cellStyle name="Normal 7 6 2 7 4" xfId="56929"/>
    <cellStyle name="Normal 7 6 2 8" xfId="26795"/>
    <cellStyle name="Normal 7 6 2 8 2" xfId="26796"/>
    <cellStyle name="Normal 7 6 2 8 2 2" xfId="26797"/>
    <cellStyle name="Normal 7 6 2 8 2 2 2" xfId="56935"/>
    <cellStyle name="Normal 7 6 2 8 2 3" xfId="56934"/>
    <cellStyle name="Normal 7 6 2 8 3" xfId="26798"/>
    <cellStyle name="Normal 7 6 2 8 3 2" xfId="56936"/>
    <cellStyle name="Normal 7 6 2 8 4" xfId="56933"/>
    <cellStyle name="Normal 7 6 2 9" xfId="26799"/>
    <cellStyle name="Normal 7 6 2 9 2" xfId="26800"/>
    <cellStyle name="Normal 7 6 2 9 2 2" xfId="26801"/>
    <cellStyle name="Normal 7 6 2 9 2 2 2" xfId="56939"/>
    <cellStyle name="Normal 7 6 2 9 2 3" xfId="56938"/>
    <cellStyle name="Normal 7 6 2 9 3" xfId="26802"/>
    <cellStyle name="Normal 7 6 2 9 3 2" xfId="56940"/>
    <cellStyle name="Normal 7 6 2 9 4" xfId="56937"/>
    <cellStyle name="Normal 7 6 3" xfId="26803"/>
    <cellStyle name="Normal 7 6 3 10" xfId="26804"/>
    <cellStyle name="Normal 7 6 3 10 2" xfId="26805"/>
    <cellStyle name="Normal 7 6 3 10 2 2" xfId="56943"/>
    <cellStyle name="Normal 7 6 3 10 3" xfId="56942"/>
    <cellStyle name="Normal 7 6 3 11" xfId="26806"/>
    <cellStyle name="Normal 7 6 3 11 2" xfId="56944"/>
    <cellStyle name="Normal 7 6 3 12" xfId="56941"/>
    <cellStyle name="Normal 7 6 3 2" xfId="26807"/>
    <cellStyle name="Normal 7 6 3 2 2" xfId="26808"/>
    <cellStyle name="Normal 7 6 3 2 2 2" xfId="26809"/>
    <cellStyle name="Normal 7 6 3 2 2 2 2" xfId="26810"/>
    <cellStyle name="Normal 7 6 3 2 2 2 2 2" xfId="56948"/>
    <cellStyle name="Normal 7 6 3 2 2 2 3" xfId="56947"/>
    <cellStyle name="Normal 7 6 3 2 2 3" xfId="26811"/>
    <cellStyle name="Normal 7 6 3 2 2 3 2" xfId="56949"/>
    <cellStyle name="Normal 7 6 3 2 2 4" xfId="56946"/>
    <cellStyle name="Normal 7 6 3 2 3" xfId="26812"/>
    <cellStyle name="Normal 7 6 3 2 3 2" xfId="26813"/>
    <cellStyle name="Normal 7 6 3 2 3 2 2" xfId="26814"/>
    <cellStyle name="Normal 7 6 3 2 3 2 2 2" xfId="56952"/>
    <cellStyle name="Normal 7 6 3 2 3 2 3" xfId="56951"/>
    <cellStyle name="Normal 7 6 3 2 3 3" xfId="26815"/>
    <cellStyle name="Normal 7 6 3 2 3 3 2" xfId="56953"/>
    <cellStyle name="Normal 7 6 3 2 3 4" xfId="56950"/>
    <cellStyle name="Normal 7 6 3 2 4" xfId="26816"/>
    <cellStyle name="Normal 7 6 3 2 4 2" xfId="26817"/>
    <cellStyle name="Normal 7 6 3 2 4 2 2" xfId="26818"/>
    <cellStyle name="Normal 7 6 3 2 4 2 2 2" xfId="56956"/>
    <cellStyle name="Normal 7 6 3 2 4 2 3" xfId="56955"/>
    <cellStyle name="Normal 7 6 3 2 4 3" xfId="26819"/>
    <cellStyle name="Normal 7 6 3 2 4 3 2" xfId="56957"/>
    <cellStyle name="Normal 7 6 3 2 4 4" xfId="56954"/>
    <cellStyle name="Normal 7 6 3 2 5" xfId="26820"/>
    <cellStyle name="Normal 7 6 3 2 5 2" xfId="26821"/>
    <cellStyle name="Normal 7 6 3 2 5 2 2" xfId="56959"/>
    <cellStyle name="Normal 7 6 3 2 5 3" xfId="56958"/>
    <cellStyle name="Normal 7 6 3 2 6" xfId="26822"/>
    <cellStyle name="Normal 7 6 3 2 6 2" xfId="56960"/>
    <cellStyle name="Normal 7 6 3 2 7" xfId="56945"/>
    <cellStyle name="Normal 7 6 3 3" xfId="26823"/>
    <cellStyle name="Normal 7 6 3 3 2" xfId="26824"/>
    <cellStyle name="Normal 7 6 3 3 2 2" xfId="26825"/>
    <cellStyle name="Normal 7 6 3 3 2 2 2" xfId="26826"/>
    <cellStyle name="Normal 7 6 3 3 2 2 2 2" xfId="56964"/>
    <cellStyle name="Normal 7 6 3 3 2 2 3" xfId="56963"/>
    <cellStyle name="Normal 7 6 3 3 2 3" xfId="26827"/>
    <cellStyle name="Normal 7 6 3 3 2 3 2" xfId="56965"/>
    <cellStyle name="Normal 7 6 3 3 2 4" xfId="56962"/>
    <cellStyle name="Normal 7 6 3 3 3" xfId="26828"/>
    <cellStyle name="Normal 7 6 3 3 3 2" xfId="26829"/>
    <cellStyle name="Normal 7 6 3 3 3 2 2" xfId="26830"/>
    <cellStyle name="Normal 7 6 3 3 3 2 2 2" xfId="56968"/>
    <cellStyle name="Normal 7 6 3 3 3 2 3" xfId="56967"/>
    <cellStyle name="Normal 7 6 3 3 3 3" xfId="26831"/>
    <cellStyle name="Normal 7 6 3 3 3 3 2" xfId="56969"/>
    <cellStyle name="Normal 7 6 3 3 3 4" xfId="56966"/>
    <cellStyle name="Normal 7 6 3 3 4" xfId="26832"/>
    <cellStyle name="Normal 7 6 3 3 4 2" xfId="26833"/>
    <cellStyle name="Normal 7 6 3 3 4 2 2" xfId="26834"/>
    <cellStyle name="Normal 7 6 3 3 4 2 2 2" xfId="56972"/>
    <cellStyle name="Normal 7 6 3 3 4 2 3" xfId="56971"/>
    <cellStyle name="Normal 7 6 3 3 4 3" xfId="26835"/>
    <cellStyle name="Normal 7 6 3 3 4 3 2" xfId="56973"/>
    <cellStyle name="Normal 7 6 3 3 4 4" xfId="56970"/>
    <cellStyle name="Normal 7 6 3 3 5" xfId="26836"/>
    <cellStyle name="Normal 7 6 3 3 5 2" xfId="26837"/>
    <cellStyle name="Normal 7 6 3 3 5 2 2" xfId="56975"/>
    <cellStyle name="Normal 7 6 3 3 5 3" xfId="56974"/>
    <cellStyle name="Normal 7 6 3 3 6" xfId="26838"/>
    <cellStyle name="Normal 7 6 3 3 6 2" xfId="56976"/>
    <cellStyle name="Normal 7 6 3 3 7" xfId="56961"/>
    <cellStyle name="Normal 7 6 3 4" xfId="26839"/>
    <cellStyle name="Normal 7 6 3 4 2" xfId="26840"/>
    <cellStyle name="Normal 7 6 3 4 2 2" xfId="26841"/>
    <cellStyle name="Normal 7 6 3 4 2 2 2" xfId="26842"/>
    <cellStyle name="Normal 7 6 3 4 2 2 2 2" xfId="56980"/>
    <cellStyle name="Normal 7 6 3 4 2 2 3" xfId="56979"/>
    <cellStyle name="Normal 7 6 3 4 2 3" xfId="26843"/>
    <cellStyle name="Normal 7 6 3 4 2 3 2" xfId="56981"/>
    <cellStyle name="Normal 7 6 3 4 2 4" xfId="56978"/>
    <cellStyle name="Normal 7 6 3 4 3" xfId="26844"/>
    <cellStyle name="Normal 7 6 3 4 3 2" xfId="26845"/>
    <cellStyle name="Normal 7 6 3 4 3 2 2" xfId="26846"/>
    <cellStyle name="Normal 7 6 3 4 3 2 2 2" xfId="56984"/>
    <cellStyle name="Normal 7 6 3 4 3 2 3" xfId="56983"/>
    <cellStyle name="Normal 7 6 3 4 3 3" xfId="26847"/>
    <cellStyle name="Normal 7 6 3 4 3 3 2" xfId="56985"/>
    <cellStyle name="Normal 7 6 3 4 3 4" xfId="56982"/>
    <cellStyle name="Normal 7 6 3 4 4" xfId="26848"/>
    <cellStyle name="Normal 7 6 3 4 4 2" xfId="26849"/>
    <cellStyle name="Normal 7 6 3 4 4 2 2" xfId="56987"/>
    <cellStyle name="Normal 7 6 3 4 4 3" xfId="56986"/>
    <cellStyle name="Normal 7 6 3 4 5" xfId="26850"/>
    <cellStyle name="Normal 7 6 3 4 5 2" xfId="56988"/>
    <cellStyle name="Normal 7 6 3 4 6" xfId="56977"/>
    <cellStyle name="Normal 7 6 3 5" xfId="26851"/>
    <cellStyle name="Normal 7 6 3 5 2" xfId="26852"/>
    <cellStyle name="Normal 7 6 3 5 2 2" xfId="26853"/>
    <cellStyle name="Normal 7 6 3 5 2 2 2" xfId="56991"/>
    <cellStyle name="Normal 7 6 3 5 2 3" xfId="56990"/>
    <cellStyle name="Normal 7 6 3 5 3" xfId="26854"/>
    <cellStyle name="Normal 7 6 3 5 3 2" xfId="56992"/>
    <cellStyle name="Normal 7 6 3 5 4" xfId="56989"/>
    <cellStyle name="Normal 7 6 3 6" xfId="26855"/>
    <cellStyle name="Normal 7 6 3 6 2" xfId="26856"/>
    <cellStyle name="Normal 7 6 3 6 2 2" xfId="26857"/>
    <cellStyle name="Normal 7 6 3 6 2 2 2" xfId="56995"/>
    <cellStyle name="Normal 7 6 3 6 2 3" xfId="56994"/>
    <cellStyle name="Normal 7 6 3 6 3" xfId="26858"/>
    <cellStyle name="Normal 7 6 3 6 3 2" xfId="56996"/>
    <cellStyle name="Normal 7 6 3 6 4" xfId="56993"/>
    <cellStyle name="Normal 7 6 3 7" xfId="26859"/>
    <cellStyle name="Normal 7 6 3 7 2" xfId="26860"/>
    <cellStyle name="Normal 7 6 3 7 2 2" xfId="26861"/>
    <cellStyle name="Normal 7 6 3 7 2 2 2" xfId="56999"/>
    <cellStyle name="Normal 7 6 3 7 2 3" xfId="56998"/>
    <cellStyle name="Normal 7 6 3 7 3" xfId="26862"/>
    <cellStyle name="Normal 7 6 3 7 3 2" xfId="57000"/>
    <cellStyle name="Normal 7 6 3 7 4" xfId="56997"/>
    <cellStyle name="Normal 7 6 3 8" xfId="26863"/>
    <cellStyle name="Normal 7 6 3 8 2" xfId="26864"/>
    <cellStyle name="Normal 7 6 3 8 2 2" xfId="26865"/>
    <cellStyle name="Normal 7 6 3 8 2 2 2" xfId="57003"/>
    <cellStyle name="Normal 7 6 3 8 2 3" xfId="57002"/>
    <cellStyle name="Normal 7 6 3 8 3" xfId="26866"/>
    <cellStyle name="Normal 7 6 3 8 3 2" xfId="57004"/>
    <cellStyle name="Normal 7 6 3 8 4" xfId="57001"/>
    <cellStyle name="Normal 7 6 3 9" xfId="26867"/>
    <cellStyle name="Normal 7 6 3 9 2" xfId="26868"/>
    <cellStyle name="Normal 7 6 3 9 2 2" xfId="26869"/>
    <cellStyle name="Normal 7 6 3 9 2 2 2" xfId="57007"/>
    <cellStyle name="Normal 7 6 3 9 2 3" xfId="57006"/>
    <cellStyle name="Normal 7 6 3 9 3" xfId="26870"/>
    <cellStyle name="Normal 7 6 3 9 3 2" xfId="57008"/>
    <cellStyle name="Normal 7 6 3 9 4" xfId="57005"/>
    <cellStyle name="Normal 7 6 4" xfId="26871"/>
    <cellStyle name="Normal 7 6 4 2" xfId="26872"/>
    <cellStyle name="Normal 7 6 4 2 2" xfId="26873"/>
    <cellStyle name="Normal 7 6 4 2 2 2" xfId="26874"/>
    <cellStyle name="Normal 7 6 4 2 2 2 2" xfId="57012"/>
    <cellStyle name="Normal 7 6 4 2 2 3" xfId="57011"/>
    <cellStyle name="Normal 7 6 4 2 3" xfId="26875"/>
    <cellStyle name="Normal 7 6 4 2 3 2" xfId="57013"/>
    <cellStyle name="Normal 7 6 4 2 4" xfId="57010"/>
    <cellStyle name="Normal 7 6 4 3" xfId="26876"/>
    <cellStyle name="Normal 7 6 4 3 2" xfId="26877"/>
    <cellStyle name="Normal 7 6 4 3 2 2" xfId="26878"/>
    <cellStyle name="Normal 7 6 4 3 2 2 2" xfId="57016"/>
    <cellStyle name="Normal 7 6 4 3 2 3" xfId="57015"/>
    <cellStyle name="Normal 7 6 4 3 3" xfId="26879"/>
    <cellStyle name="Normal 7 6 4 3 3 2" xfId="57017"/>
    <cellStyle name="Normal 7 6 4 3 4" xfId="57014"/>
    <cellStyle name="Normal 7 6 4 4" xfId="26880"/>
    <cellStyle name="Normal 7 6 4 4 2" xfId="26881"/>
    <cellStyle name="Normal 7 6 4 4 2 2" xfId="26882"/>
    <cellStyle name="Normal 7 6 4 4 2 2 2" xfId="57020"/>
    <cellStyle name="Normal 7 6 4 4 2 3" xfId="57019"/>
    <cellStyle name="Normal 7 6 4 4 3" xfId="26883"/>
    <cellStyle name="Normal 7 6 4 4 3 2" xfId="57021"/>
    <cellStyle name="Normal 7 6 4 4 4" xfId="57018"/>
    <cellStyle name="Normal 7 6 4 5" xfId="26884"/>
    <cellStyle name="Normal 7 6 4 5 2" xfId="26885"/>
    <cellStyle name="Normal 7 6 4 5 2 2" xfId="57023"/>
    <cellStyle name="Normal 7 6 4 5 3" xfId="57022"/>
    <cellStyle name="Normal 7 6 4 6" xfId="26886"/>
    <cellStyle name="Normal 7 6 4 6 2" xfId="57024"/>
    <cellStyle name="Normal 7 6 4 7" xfId="57009"/>
    <cellStyle name="Normal 7 6 5" xfId="26887"/>
    <cellStyle name="Normal 7 6 5 2" xfId="26888"/>
    <cellStyle name="Normal 7 6 5 2 2" xfId="26889"/>
    <cellStyle name="Normal 7 6 5 2 2 2" xfId="26890"/>
    <cellStyle name="Normal 7 6 5 2 2 2 2" xfId="57028"/>
    <cellStyle name="Normal 7 6 5 2 2 3" xfId="57027"/>
    <cellStyle name="Normal 7 6 5 2 3" xfId="26891"/>
    <cellStyle name="Normal 7 6 5 2 3 2" xfId="57029"/>
    <cellStyle name="Normal 7 6 5 2 4" xfId="57026"/>
    <cellStyle name="Normal 7 6 5 3" xfId="26892"/>
    <cellStyle name="Normal 7 6 5 3 2" xfId="26893"/>
    <cellStyle name="Normal 7 6 5 3 2 2" xfId="26894"/>
    <cellStyle name="Normal 7 6 5 3 2 2 2" xfId="57032"/>
    <cellStyle name="Normal 7 6 5 3 2 3" xfId="57031"/>
    <cellStyle name="Normal 7 6 5 3 3" xfId="26895"/>
    <cellStyle name="Normal 7 6 5 3 3 2" xfId="57033"/>
    <cellStyle name="Normal 7 6 5 3 4" xfId="57030"/>
    <cellStyle name="Normal 7 6 5 4" xfId="26896"/>
    <cellStyle name="Normal 7 6 5 4 2" xfId="26897"/>
    <cellStyle name="Normal 7 6 5 4 2 2" xfId="26898"/>
    <cellStyle name="Normal 7 6 5 4 2 2 2" xfId="57036"/>
    <cellStyle name="Normal 7 6 5 4 2 3" xfId="57035"/>
    <cellStyle name="Normal 7 6 5 4 3" xfId="26899"/>
    <cellStyle name="Normal 7 6 5 4 3 2" xfId="57037"/>
    <cellStyle name="Normal 7 6 5 4 4" xfId="57034"/>
    <cellStyle name="Normal 7 6 5 5" xfId="26900"/>
    <cellStyle name="Normal 7 6 5 5 2" xfId="26901"/>
    <cellStyle name="Normal 7 6 5 5 2 2" xfId="57039"/>
    <cellStyle name="Normal 7 6 5 5 3" xfId="57038"/>
    <cellStyle name="Normal 7 6 5 6" xfId="26902"/>
    <cellStyle name="Normal 7 6 5 6 2" xfId="57040"/>
    <cellStyle name="Normal 7 6 5 7" xfId="57025"/>
    <cellStyle name="Normal 7 6 6" xfId="26903"/>
    <cellStyle name="Normal 7 6 6 2" xfId="26904"/>
    <cellStyle name="Normal 7 6 6 2 2" xfId="26905"/>
    <cellStyle name="Normal 7 6 6 2 2 2" xfId="26906"/>
    <cellStyle name="Normal 7 6 6 2 2 2 2" xfId="57044"/>
    <cellStyle name="Normal 7 6 6 2 2 3" xfId="57043"/>
    <cellStyle name="Normal 7 6 6 2 3" xfId="26907"/>
    <cellStyle name="Normal 7 6 6 2 3 2" xfId="57045"/>
    <cellStyle name="Normal 7 6 6 2 4" xfId="57042"/>
    <cellStyle name="Normal 7 6 6 3" xfId="26908"/>
    <cellStyle name="Normal 7 6 6 3 2" xfId="26909"/>
    <cellStyle name="Normal 7 6 6 3 2 2" xfId="26910"/>
    <cellStyle name="Normal 7 6 6 3 2 2 2" xfId="57048"/>
    <cellStyle name="Normal 7 6 6 3 2 3" xfId="57047"/>
    <cellStyle name="Normal 7 6 6 3 3" xfId="26911"/>
    <cellStyle name="Normal 7 6 6 3 3 2" xfId="57049"/>
    <cellStyle name="Normal 7 6 6 3 4" xfId="57046"/>
    <cellStyle name="Normal 7 6 6 4" xfId="26912"/>
    <cellStyle name="Normal 7 6 6 4 2" xfId="26913"/>
    <cellStyle name="Normal 7 6 6 4 2 2" xfId="57051"/>
    <cellStyle name="Normal 7 6 6 4 3" xfId="57050"/>
    <cellStyle name="Normal 7 6 6 5" xfId="26914"/>
    <cellStyle name="Normal 7 6 6 5 2" xfId="57052"/>
    <cellStyle name="Normal 7 6 6 6" xfId="57041"/>
    <cellStyle name="Normal 7 6 7" xfId="26915"/>
    <cellStyle name="Normal 7 6 7 2" xfId="26916"/>
    <cellStyle name="Normal 7 6 7 2 2" xfId="26917"/>
    <cellStyle name="Normal 7 6 7 2 2 2" xfId="57055"/>
    <cellStyle name="Normal 7 6 7 2 3" xfId="57054"/>
    <cellStyle name="Normal 7 6 7 3" xfId="26918"/>
    <cellStyle name="Normal 7 6 7 3 2" xfId="57056"/>
    <cellStyle name="Normal 7 6 7 4" xfId="57053"/>
    <cellStyle name="Normal 7 6 8" xfId="26919"/>
    <cellStyle name="Normal 7 6 8 2" xfId="26920"/>
    <cellStyle name="Normal 7 6 8 2 2" xfId="26921"/>
    <cellStyle name="Normal 7 6 8 2 2 2" xfId="57059"/>
    <cellStyle name="Normal 7 6 8 2 3" xfId="57058"/>
    <cellStyle name="Normal 7 6 8 3" xfId="26922"/>
    <cellStyle name="Normal 7 6 8 3 2" xfId="57060"/>
    <cellStyle name="Normal 7 6 8 4" xfId="57057"/>
    <cellStyle name="Normal 7 6 9" xfId="26923"/>
    <cellStyle name="Normal 7 6 9 2" xfId="26924"/>
    <cellStyle name="Normal 7 6 9 2 2" xfId="26925"/>
    <cellStyle name="Normal 7 6 9 2 2 2" xfId="57063"/>
    <cellStyle name="Normal 7 6 9 2 3" xfId="57062"/>
    <cellStyle name="Normal 7 6 9 3" xfId="26926"/>
    <cellStyle name="Normal 7 6 9 3 2" xfId="57064"/>
    <cellStyle name="Normal 7 6 9 4" xfId="57061"/>
    <cellStyle name="Normal 7 7" xfId="26927"/>
    <cellStyle name="Normal 7 7 10" xfId="26928"/>
    <cellStyle name="Normal 7 7 10 2" xfId="26929"/>
    <cellStyle name="Normal 7 7 10 2 2" xfId="26930"/>
    <cellStyle name="Normal 7 7 10 2 2 2" xfId="57068"/>
    <cellStyle name="Normal 7 7 10 2 3" xfId="57067"/>
    <cellStyle name="Normal 7 7 10 3" xfId="26931"/>
    <cellStyle name="Normal 7 7 10 3 2" xfId="57069"/>
    <cellStyle name="Normal 7 7 10 4" xfId="57066"/>
    <cellStyle name="Normal 7 7 11" xfId="26932"/>
    <cellStyle name="Normal 7 7 11 2" xfId="26933"/>
    <cellStyle name="Normal 7 7 11 2 2" xfId="57071"/>
    <cellStyle name="Normal 7 7 11 3" xfId="57070"/>
    <cellStyle name="Normal 7 7 12" xfId="26934"/>
    <cellStyle name="Normal 7 7 12 2" xfId="57072"/>
    <cellStyle name="Normal 7 7 13" xfId="26935"/>
    <cellStyle name="Normal 7 7 13 2" xfId="57073"/>
    <cellStyle name="Normal 7 7 14" xfId="57065"/>
    <cellStyle name="Normal 7 7 2" xfId="26936"/>
    <cellStyle name="Normal 7 7 2 10" xfId="26937"/>
    <cellStyle name="Normal 7 7 2 10 2" xfId="26938"/>
    <cellStyle name="Normal 7 7 2 10 2 2" xfId="57076"/>
    <cellStyle name="Normal 7 7 2 10 3" xfId="57075"/>
    <cellStyle name="Normal 7 7 2 11" xfId="26939"/>
    <cellStyle name="Normal 7 7 2 11 2" xfId="57077"/>
    <cellStyle name="Normal 7 7 2 12" xfId="57074"/>
    <cellStyle name="Normal 7 7 2 2" xfId="26940"/>
    <cellStyle name="Normal 7 7 2 2 2" xfId="26941"/>
    <cellStyle name="Normal 7 7 2 2 2 2" xfId="26942"/>
    <cellStyle name="Normal 7 7 2 2 2 2 2" xfId="26943"/>
    <cellStyle name="Normal 7 7 2 2 2 2 2 2" xfId="57081"/>
    <cellStyle name="Normal 7 7 2 2 2 2 3" xfId="57080"/>
    <cellStyle name="Normal 7 7 2 2 2 3" xfId="26944"/>
    <cellStyle name="Normal 7 7 2 2 2 3 2" xfId="57082"/>
    <cellStyle name="Normal 7 7 2 2 2 4" xfId="57079"/>
    <cellStyle name="Normal 7 7 2 2 3" xfId="26945"/>
    <cellStyle name="Normal 7 7 2 2 3 2" xfId="26946"/>
    <cellStyle name="Normal 7 7 2 2 3 2 2" xfId="26947"/>
    <cellStyle name="Normal 7 7 2 2 3 2 2 2" xfId="57085"/>
    <cellStyle name="Normal 7 7 2 2 3 2 3" xfId="57084"/>
    <cellStyle name="Normal 7 7 2 2 3 3" xfId="26948"/>
    <cellStyle name="Normal 7 7 2 2 3 3 2" xfId="57086"/>
    <cellStyle name="Normal 7 7 2 2 3 4" xfId="57083"/>
    <cellStyle name="Normal 7 7 2 2 4" xfId="26949"/>
    <cellStyle name="Normal 7 7 2 2 4 2" xfId="26950"/>
    <cellStyle name="Normal 7 7 2 2 4 2 2" xfId="26951"/>
    <cellStyle name="Normal 7 7 2 2 4 2 2 2" xfId="57089"/>
    <cellStyle name="Normal 7 7 2 2 4 2 3" xfId="57088"/>
    <cellStyle name="Normal 7 7 2 2 4 3" xfId="26952"/>
    <cellStyle name="Normal 7 7 2 2 4 3 2" xfId="57090"/>
    <cellStyle name="Normal 7 7 2 2 4 4" xfId="57087"/>
    <cellStyle name="Normal 7 7 2 2 5" xfId="26953"/>
    <cellStyle name="Normal 7 7 2 2 5 2" xfId="26954"/>
    <cellStyle name="Normal 7 7 2 2 5 2 2" xfId="57092"/>
    <cellStyle name="Normal 7 7 2 2 5 3" xfId="57091"/>
    <cellStyle name="Normal 7 7 2 2 6" xfId="26955"/>
    <cellStyle name="Normal 7 7 2 2 6 2" xfId="57093"/>
    <cellStyle name="Normal 7 7 2 2 7" xfId="57078"/>
    <cellStyle name="Normal 7 7 2 3" xfId="26956"/>
    <cellStyle name="Normal 7 7 2 3 2" xfId="26957"/>
    <cellStyle name="Normal 7 7 2 3 2 2" xfId="26958"/>
    <cellStyle name="Normal 7 7 2 3 2 2 2" xfId="26959"/>
    <cellStyle name="Normal 7 7 2 3 2 2 2 2" xfId="57097"/>
    <cellStyle name="Normal 7 7 2 3 2 2 3" xfId="57096"/>
    <cellStyle name="Normal 7 7 2 3 2 3" xfId="26960"/>
    <cellStyle name="Normal 7 7 2 3 2 3 2" xfId="57098"/>
    <cellStyle name="Normal 7 7 2 3 2 4" xfId="57095"/>
    <cellStyle name="Normal 7 7 2 3 3" xfId="26961"/>
    <cellStyle name="Normal 7 7 2 3 3 2" xfId="26962"/>
    <cellStyle name="Normal 7 7 2 3 3 2 2" xfId="26963"/>
    <cellStyle name="Normal 7 7 2 3 3 2 2 2" xfId="57101"/>
    <cellStyle name="Normal 7 7 2 3 3 2 3" xfId="57100"/>
    <cellStyle name="Normal 7 7 2 3 3 3" xfId="26964"/>
    <cellStyle name="Normal 7 7 2 3 3 3 2" xfId="57102"/>
    <cellStyle name="Normal 7 7 2 3 3 4" xfId="57099"/>
    <cellStyle name="Normal 7 7 2 3 4" xfId="26965"/>
    <cellStyle name="Normal 7 7 2 3 4 2" xfId="26966"/>
    <cellStyle name="Normal 7 7 2 3 4 2 2" xfId="26967"/>
    <cellStyle name="Normal 7 7 2 3 4 2 2 2" xfId="57105"/>
    <cellStyle name="Normal 7 7 2 3 4 2 3" xfId="57104"/>
    <cellStyle name="Normal 7 7 2 3 4 3" xfId="26968"/>
    <cellStyle name="Normal 7 7 2 3 4 3 2" xfId="57106"/>
    <cellStyle name="Normal 7 7 2 3 4 4" xfId="57103"/>
    <cellStyle name="Normal 7 7 2 3 5" xfId="26969"/>
    <cellStyle name="Normal 7 7 2 3 5 2" xfId="26970"/>
    <cellStyle name="Normal 7 7 2 3 5 2 2" xfId="57108"/>
    <cellStyle name="Normal 7 7 2 3 5 3" xfId="57107"/>
    <cellStyle name="Normal 7 7 2 3 6" xfId="26971"/>
    <cellStyle name="Normal 7 7 2 3 6 2" xfId="57109"/>
    <cellStyle name="Normal 7 7 2 3 7" xfId="57094"/>
    <cellStyle name="Normal 7 7 2 4" xfId="26972"/>
    <cellStyle name="Normal 7 7 2 4 2" xfId="26973"/>
    <cellStyle name="Normal 7 7 2 4 2 2" xfId="26974"/>
    <cellStyle name="Normal 7 7 2 4 2 2 2" xfId="26975"/>
    <cellStyle name="Normal 7 7 2 4 2 2 2 2" xfId="57113"/>
    <cellStyle name="Normal 7 7 2 4 2 2 3" xfId="57112"/>
    <cellStyle name="Normal 7 7 2 4 2 3" xfId="26976"/>
    <cellStyle name="Normal 7 7 2 4 2 3 2" xfId="57114"/>
    <cellStyle name="Normal 7 7 2 4 2 4" xfId="57111"/>
    <cellStyle name="Normal 7 7 2 4 3" xfId="26977"/>
    <cellStyle name="Normal 7 7 2 4 3 2" xfId="26978"/>
    <cellStyle name="Normal 7 7 2 4 3 2 2" xfId="26979"/>
    <cellStyle name="Normal 7 7 2 4 3 2 2 2" xfId="57117"/>
    <cellStyle name="Normal 7 7 2 4 3 2 3" xfId="57116"/>
    <cellStyle name="Normal 7 7 2 4 3 3" xfId="26980"/>
    <cellStyle name="Normal 7 7 2 4 3 3 2" xfId="57118"/>
    <cellStyle name="Normal 7 7 2 4 3 4" xfId="57115"/>
    <cellStyle name="Normal 7 7 2 4 4" xfId="26981"/>
    <cellStyle name="Normal 7 7 2 4 4 2" xfId="26982"/>
    <cellStyle name="Normal 7 7 2 4 4 2 2" xfId="57120"/>
    <cellStyle name="Normal 7 7 2 4 4 3" xfId="57119"/>
    <cellStyle name="Normal 7 7 2 4 5" xfId="26983"/>
    <cellStyle name="Normal 7 7 2 4 5 2" xfId="57121"/>
    <cellStyle name="Normal 7 7 2 4 6" xfId="57110"/>
    <cellStyle name="Normal 7 7 2 5" xfId="26984"/>
    <cellStyle name="Normal 7 7 2 5 2" xfId="26985"/>
    <cellStyle name="Normal 7 7 2 5 2 2" xfId="26986"/>
    <cellStyle name="Normal 7 7 2 5 2 2 2" xfId="57124"/>
    <cellStyle name="Normal 7 7 2 5 2 3" xfId="57123"/>
    <cellStyle name="Normal 7 7 2 5 3" xfId="26987"/>
    <cellStyle name="Normal 7 7 2 5 3 2" xfId="57125"/>
    <cellStyle name="Normal 7 7 2 5 4" xfId="57122"/>
    <cellStyle name="Normal 7 7 2 6" xfId="26988"/>
    <cellStyle name="Normal 7 7 2 6 2" xfId="26989"/>
    <cellStyle name="Normal 7 7 2 6 2 2" xfId="26990"/>
    <cellStyle name="Normal 7 7 2 6 2 2 2" xfId="57128"/>
    <cellStyle name="Normal 7 7 2 6 2 3" xfId="57127"/>
    <cellStyle name="Normal 7 7 2 6 3" xfId="26991"/>
    <cellStyle name="Normal 7 7 2 6 3 2" xfId="57129"/>
    <cellStyle name="Normal 7 7 2 6 4" xfId="57126"/>
    <cellStyle name="Normal 7 7 2 7" xfId="26992"/>
    <cellStyle name="Normal 7 7 2 7 2" xfId="26993"/>
    <cellStyle name="Normal 7 7 2 7 2 2" xfId="26994"/>
    <cellStyle name="Normal 7 7 2 7 2 2 2" xfId="57132"/>
    <cellStyle name="Normal 7 7 2 7 2 3" xfId="57131"/>
    <cellStyle name="Normal 7 7 2 7 3" xfId="26995"/>
    <cellStyle name="Normal 7 7 2 7 3 2" xfId="57133"/>
    <cellStyle name="Normal 7 7 2 7 4" xfId="57130"/>
    <cellStyle name="Normal 7 7 2 8" xfId="26996"/>
    <cellStyle name="Normal 7 7 2 8 2" xfId="26997"/>
    <cellStyle name="Normal 7 7 2 8 2 2" xfId="26998"/>
    <cellStyle name="Normal 7 7 2 8 2 2 2" xfId="57136"/>
    <cellStyle name="Normal 7 7 2 8 2 3" xfId="57135"/>
    <cellStyle name="Normal 7 7 2 8 3" xfId="26999"/>
    <cellStyle name="Normal 7 7 2 8 3 2" xfId="57137"/>
    <cellStyle name="Normal 7 7 2 8 4" xfId="57134"/>
    <cellStyle name="Normal 7 7 2 9" xfId="27000"/>
    <cellStyle name="Normal 7 7 2 9 2" xfId="27001"/>
    <cellStyle name="Normal 7 7 2 9 2 2" xfId="27002"/>
    <cellStyle name="Normal 7 7 2 9 2 2 2" xfId="57140"/>
    <cellStyle name="Normal 7 7 2 9 2 3" xfId="57139"/>
    <cellStyle name="Normal 7 7 2 9 3" xfId="27003"/>
    <cellStyle name="Normal 7 7 2 9 3 2" xfId="57141"/>
    <cellStyle name="Normal 7 7 2 9 4" xfId="57138"/>
    <cellStyle name="Normal 7 7 3" xfId="27004"/>
    <cellStyle name="Normal 7 7 3 2" xfId="27005"/>
    <cellStyle name="Normal 7 7 3 2 2" xfId="27006"/>
    <cellStyle name="Normal 7 7 3 2 2 2" xfId="27007"/>
    <cellStyle name="Normal 7 7 3 2 2 2 2" xfId="57145"/>
    <cellStyle name="Normal 7 7 3 2 2 3" xfId="57144"/>
    <cellStyle name="Normal 7 7 3 2 3" xfId="27008"/>
    <cellStyle name="Normal 7 7 3 2 3 2" xfId="57146"/>
    <cellStyle name="Normal 7 7 3 2 4" xfId="57143"/>
    <cellStyle name="Normal 7 7 3 3" xfId="27009"/>
    <cellStyle name="Normal 7 7 3 3 2" xfId="27010"/>
    <cellStyle name="Normal 7 7 3 3 2 2" xfId="27011"/>
    <cellStyle name="Normal 7 7 3 3 2 2 2" xfId="57149"/>
    <cellStyle name="Normal 7 7 3 3 2 3" xfId="57148"/>
    <cellStyle name="Normal 7 7 3 3 3" xfId="27012"/>
    <cellStyle name="Normal 7 7 3 3 3 2" xfId="57150"/>
    <cellStyle name="Normal 7 7 3 3 4" xfId="57147"/>
    <cellStyle name="Normal 7 7 3 4" xfId="27013"/>
    <cellStyle name="Normal 7 7 3 4 2" xfId="27014"/>
    <cellStyle name="Normal 7 7 3 4 2 2" xfId="27015"/>
    <cellStyle name="Normal 7 7 3 4 2 2 2" xfId="57153"/>
    <cellStyle name="Normal 7 7 3 4 2 3" xfId="57152"/>
    <cellStyle name="Normal 7 7 3 4 3" xfId="27016"/>
    <cellStyle name="Normal 7 7 3 4 3 2" xfId="57154"/>
    <cellStyle name="Normal 7 7 3 4 4" xfId="57151"/>
    <cellStyle name="Normal 7 7 3 5" xfId="27017"/>
    <cellStyle name="Normal 7 7 3 5 2" xfId="27018"/>
    <cellStyle name="Normal 7 7 3 5 2 2" xfId="57156"/>
    <cellStyle name="Normal 7 7 3 5 3" xfId="57155"/>
    <cellStyle name="Normal 7 7 3 6" xfId="27019"/>
    <cellStyle name="Normal 7 7 3 6 2" xfId="57157"/>
    <cellStyle name="Normal 7 7 3 7" xfId="57142"/>
    <cellStyle name="Normal 7 7 4" xfId="27020"/>
    <cellStyle name="Normal 7 7 4 2" xfId="27021"/>
    <cellStyle name="Normal 7 7 4 2 2" xfId="27022"/>
    <cellStyle name="Normal 7 7 4 2 2 2" xfId="27023"/>
    <cellStyle name="Normal 7 7 4 2 2 2 2" xfId="57161"/>
    <cellStyle name="Normal 7 7 4 2 2 3" xfId="57160"/>
    <cellStyle name="Normal 7 7 4 2 3" xfId="27024"/>
    <cellStyle name="Normal 7 7 4 2 3 2" xfId="57162"/>
    <cellStyle name="Normal 7 7 4 2 4" xfId="57159"/>
    <cellStyle name="Normal 7 7 4 3" xfId="27025"/>
    <cellStyle name="Normal 7 7 4 3 2" xfId="27026"/>
    <cellStyle name="Normal 7 7 4 3 2 2" xfId="27027"/>
    <cellStyle name="Normal 7 7 4 3 2 2 2" xfId="57165"/>
    <cellStyle name="Normal 7 7 4 3 2 3" xfId="57164"/>
    <cellStyle name="Normal 7 7 4 3 3" xfId="27028"/>
    <cellStyle name="Normal 7 7 4 3 3 2" xfId="57166"/>
    <cellStyle name="Normal 7 7 4 3 4" xfId="57163"/>
    <cellStyle name="Normal 7 7 4 4" xfId="27029"/>
    <cellStyle name="Normal 7 7 4 4 2" xfId="27030"/>
    <cellStyle name="Normal 7 7 4 4 2 2" xfId="27031"/>
    <cellStyle name="Normal 7 7 4 4 2 2 2" xfId="57169"/>
    <cellStyle name="Normal 7 7 4 4 2 3" xfId="57168"/>
    <cellStyle name="Normal 7 7 4 4 3" xfId="27032"/>
    <cellStyle name="Normal 7 7 4 4 3 2" xfId="57170"/>
    <cellStyle name="Normal 7 7 4 4 4" xfId="57167"/>
    <cellStyle name="Normal 7 7 4 5" xfId="27033"/>
    <cellStyle name="Normal 7 7 4 5 2" xfId="27034"/>
    <cellStyle name="Normal 7 7 4 5 2 2" xfId="57172"/>
    <cellStyle name="Normal 7 7 4 5 3" xfId="57171"/>
    <cellStyle name="Normal 7 7 4 6" xfId="27035"/>
    <cellStyle name="Normal 7 7 4 6 2" xfId="57173"/>
    <cellStyle name="Normal 7 7 4 7" xfId="57158"/>
    <cellStyle name="Normal 7 7 5" xfId="27036"/>
    <cellStyle name="Normal 7 7 5 2" xfId="27037"/>
    <cellStyle name="Normal 7 7 5 2 2" xfId="27038"/>
    <cellStyle name="Normal 7 7 5 2 2 2" xfId="27039"/>
    <cellStyle name="Normal 7 7 5 2 2 2 2" xfId="57177"/>
    <cellStyle name="Normal 7 7 5 2 2 3" xfId="57176"/>
    <cellStyle name="Normal 7 7 5 2 3" xfId="27040"/>
    <cellStyle name="Normal 7 7 5 2 3 2" xfId="57178"/>
    <cellStyle name="Normal 7 7 5 2 4" xfId="57175"/>
    <cellStyle name="Normal 7 7 5 3" xfId="27041"/>
    <cellStyle name="Normal 7 7 5 3 2" xfId="27042"/>
    <cellStyle name="Normal 7 7 5 3 2 2" xfId="27043"/>
    <cellStyle name="Normal 7 7 5 3 2 2 2" xfId="57181"/>
    <cellStyle name="Normal 7 7 5 3 2 3" xfId="57180"/>
    <cellStyle name="Normal 7 7 5 3 3" xfId="27044"/>
    <cellStyle name="Normal 7 7 5 3 3 2" xfId="57182"/>
    <cellStyle name="Normal 7 7 5 3 4" xfId="57179"/>
    <cellStyle name="Normal 7 7 5 4" xfId="27045"/>
    <cellStyle name="Normal 7 7 5 4 2" xfId="27046"/>
    <cellStyle name="Normal 7 7 5 4 2 2" xfId="57184"/>
    <cellStyle name="Normal 7 7 5 4 3" xfId="57183"/>
    <cellStyle name="Normal 7 7 5 5" xfId="27047"/>
    <cellStyle name="Normal 7 7 5 5 2" xfId="57185"/>
    <cellStyle name="Normal 7 7 5 6" xfId="57174"/>
    <cellStyle name="Normal 7 7 6" xfId="27048"/>
    <cellStyle name="Normal 7 7 6 2" xfId="27049"/>
    <cellStyle name="Normal 7 7 6 2 2" xfId="27050"/>
    <cellStyle name="Normal 7 7 6 2 2 2" xfId="57188"/>
    <cellStyle name="Normal 7 7 6 2 3" xfId="57187"/>
    <cellStyle name="Normal 7 7 6 3" xfId="27051"/>
    <cellStyle name="Normal 7 7 6 3 2" xfId="57189"/>
    <cellStyle name="Normal 7 7 6 4" xfId="57186"/>
    <cellStyle name="Normal 7 7 7" xfId="27052"/>
    <cellStyle name="Normal 7 7 7 2" xfId="27053"/>
    <cellStyle name="Normal 7 7 7 2 2" xfId="27054"/>
    <cellStyle name="Normal 7 7 7 2 2 2" xfId="57192"/>
    <cellStyle name="Normal 7 7 7 2 3" xfId="57191"/>
    <cellStyle name="Normal 7 7 7 3" xfId="27055"/>
    <cellStyle name="Normal 7 7 7 3 2" xfId="57193"/>
    <cellStyle name="Normal 7 7 7 4" xfId="57190"/>
    <cellStyle name="Normal 7 7 8" xfId="27056"/>
    <cellStyle name="Normal 7 7 8 2" xfId="27057"/>
    <cellStyle name="Normal 7 7 8 2 2" xfId="27058"/>
    <cellStyle name="Normal 7 7 8 2 2 2" xfId="57196"/>
    <cellStyle name="Normal 7 7 8 2 3" xfId="57195"/>
    <cellStyle name="Normal 7 7 8 3" xfId="27059"/>
    <cellStyle name="Normal 7 7 8 3 2" xfId="57197"/>
    <cellStyle name="Normal 7 7 8 4" xfId="57194"/>
    <cellStyle name="Normal 7 7 9" xfId="27060"/>
    <cellStyle name="Normal 7 7 9 2" xfId="27061"/>
    <cellStyle name="Normal 7 7 9 2 2" xfId="27062"/>
    <cellStyle name="Normal 7 7 9 2 2 2" xfId="57200"/>
    <cellStyle name="Normal 7 7 9 2 3" xfId="57199"/>
    <cellStyle name="Normal 7 7 9 3" xfId="27063"/>
    <cellStyle name="Normal 7 7 9 3 2" xfId="57201"/>
    <cellStyle name="Normal 7 7 9 4" xfId="57198"/>
    <cellStyle name="Normal 7 8" xfId="27064"/>
    <cellStyle name="Normal 7 8 10" xfId="27065"/>
    <cellStyle name="Normal 7 8 10 2" xfId="27066"/>
    <cellStyle name="Normal 7 8 10 2 2" xfId="57204"/>
    <cellStyle name="Normal 7 8 10 3" xfId="57203"/>
    <cellStyle name="Normal 7 8 11" xfId="27067"/>
    <cellStyle name="Normal 7 8 11 2" xfId="57205"/>
    <cellStyle name="Normal 7 8 12" xfId="57202"/>
    <cellStyle name="Normal 7 8 2" xfId="27068"/>
    <cellStyle name="Normal 7 8 2 2" xfId="27069"/>
    <cellStyle name="Normal 7 8 2 2 2" xfId="27070"/>
    <cellStyle name="Normal 7 8 2 2 2 2" xfId="27071"/>
    <cellStyle name="Normal 7 8 2 2 2 2 2" xfId="57209"/>
    <cellStyle name="Normal 7 8 2 2 2 3" xfId="57208"/>
    <cellStyle name="Normal 7 8 2 2 3" xfId="27072"/>
    <cellStyle name="Normal 7 8 2 2 3 2" xfId="57210"/>
    <cellStyle name="Normal 7 8 2 2 4" xfId="57207"/>
    <cellStyle name="Normal 7 8 2 3" xfId="27073"/>
    <cellStyle name="Normal 7 8 2 3 2" xfId="27074"/>
    <cellStyle name="Normal 7 8 2 3 2 2" xfId="27075"/>
    <cellStyle name="Normal 7 8 2 3 2 2 2" xfId="57213"/>
    <cellStyle name="Normal 7 8 2 3 2 3" xfId="57212"/>
    <cellStyle name="Normal 7 8 2 3 3" xfId="27076"/>
    <cellStyle name="Normal 7 8 2 3 3 2" xfId="57214"/>
    <cellStyle name="Normal 7 8 2 3 4" xfId="57211"/>
    <cellStyle name="Normal 7 8 2 4" xfId="27077"/>
    <cellStyle name="Normal 7 8 2 4 2" xfId="27078"/>
    <cellStyle name="Normal 7 8 2 4 2 2" xfId="27079"/>
    <cellStyle name="Normal 7 8 2 4 2 2 2" xfId="57217"/>
    <cellStyle name="Normal 7 8 2 4 2 3" xfId="57216"/>
    <cellStyle name="Normal 7 8 2 4 3" xfId="27080"/>
    <cellStyle name="Normal 7 8 2 4 3 2" xfId="57218"/>
    <cellStyle name="Normal 7 8 2 4 4" xfId="57215"/>
    <cellStyle name="Normal 7 8 2 5" xfId="27081"/>
    <cellStyle name="Normal 7 8 2 5 2" xfId="27082"/>
    <cellStyle name="Normal 7 8 2 5 2 2" xfId="57220"/>
    <cellStyle name="Normal 7 8 2 5 3" xfId="57219"/>
    <cellStyle name="Normal 7 8 2 6" xfId="27083"/>
    <cellStyle name="Normal 7 8 2 6 2" xfId="57221"/>
    <cellStyle name="Normal 7 8 2 7" xfId="57206"/>
    <cellStyle name="Normal 7 8 3" xfId="27084"/>
    <cellStyle name="Normal 7 8 3 2" xfId="27085"/>
    <cellStyle name="Normal 7 8 3 2 2" xfId="27086"/>
    <cellStyle name="Normal 7 8 3 2 2 2" xfId="27087"/>
    <cellStyle name="Normal 7 8 3 2 2 2 2" xfId="57225"/>
    <cellStyle name="Normal 7 8 3 2 2 3" xfId="57224"/>
    <cellStyle name="Normal 7 8 3 2 3" xfId="27088"/>
    <cellStyle name="Normal 7 8 3 2 3 2" xfId="57226"/>
    <cellStyle name="Normal 7 8 3 2 4" xfId="57223"/>
    <cellStyle name="Normal 7 8 3 3" xfId="27089"/>
    <cellStyle name="Normal 7 8 3 3 2" xfId="27090"/>
    <cellStyle name="Normal 7 8 3 3 2 2" xfId="27091"/>
    <cellStyle name="Normal 7 8 3 3 2 2 2" xfId="57229"/>
    <cellStyle name="Normal 7 8 3 3 2 3" xfId="57228"/>
    <cellStyle name="Normal 7 8 3 3 3" xfId="27092"/>
    <cellStyle name="Normal 7 8 3 3 3 2" xfId="57230"/>
    <cellStyle name="Normal 7 8 3 3 4" xfId="57227"/>
    <cellStyle name="Normal 7 8 3 4" xfId="27093"/>
    <cellStyle name="Normal 7 8 3 4 2" xfId="27094"/>
    <cellStyle name="Normal 7 8 3 4 2 2" xfId="27095"/>
    <cellStyle name="Normal 7 8 3 4 2 2 2" xfId="57233"/>
    <cellStyle name="Normal 7 8 3 4 2 3" xfId="57232"/>
    <cellStyle name="Normal 7 8 3 4 3" xfId="27096"/>
    <cellStyle name="Normal 7 8 3 4 3 2" xfId="57234"/>
    <cellStyle name="Normal 7 8 3 4 4" xfId="57231"/>
    <cellStyle name="Normal 7 8 3 5" xfId="27097"/>
    <cellStyle name="Normal 7 8 3 5 2" xfId="27098"/>
    <cellStyle name="Normal 7 8 3 5 2 2" xfId="57236"/>
    <cellStyle name="Normal 7 8 3 5 3" xfId="57235"/>
    <cellStyle name="Normal 7 8 3 6" xfId="27099"/>
    <cellStyle name="Normal 7 8 3 6 2" xfId="57237"/>
    <cellStyle name="Normal 7 8 3 7" xfId="57222"/>
    <cellStyle name="Normal 7 8 4" xfId="27100"/>
    <cellStyle name="Normal 7 8 4 2" xfId="27101"/>
    <cellStyle name="Normal 7 8 4 2 2" xfId="27102"/>
    <cellStyle name="Normal 7 8 4 2 2 2" xfId="27103"/>
    <cellStyle name="Normal 7 8 4 2 2 2 2" xfId="57241"/>
    <cellStyle name="Normal 7 8 4 2 2 3" xfId="57240"/>
    <cellStyle name="Normal 7 8 4 2 3" xfId="27104"/>
    <cellStyle name="Normal 7 8 4 2 3 2" xfId="57242"/>
    <cellStyle name="Normal 7 8 4 2 4" xfId="57239"/>
    <cellStyle name="Normal 7 8 4 3" xfId="27105"/>
    <cellStyle name="Normal 7 8 4 3 2" xfId="27106"/>
    <cellStyle name="Normal 7 8 4 3 2 2" xfId="27107"/>
    <cellStyle name="Normal 7 8 4 3 2 2 2" xfId="57245"/>
    <cellStyle name="Normal 7 8 4 3 2 3" xfId="57244"/>
    <cellStyle name="Normal 7 8 4 3 3" xfId="27108"/>
    <cellStyle name="Normal 7 8 4 3 3 2" xfId="57246"/>
    <cellStyle name="Normal 7 8 4 3 4" xfId="57243"/>
    <cellStyle name="Normal 7 8 4 4" xfId="27109"/>
    <cellStyle name="Normal 7 8 4 4 2" xfId="27110"/>
    <cellStyle name="Normal 7 8 4 4 2 2" xfId="57248"/>
    <cellStyle name="Normal 7 8 4 4 3" xfId="57247"/>
    <cellStyle name="Normal 7 8 4 5" xfId="27111"/>
    <cellStyle name="Normal 7 8 4 5 2" xfId="57249"/>
    <cellStyle name="Normal 7 8 4 6" xfId="57238"/>
    <cellStyle name="Normal 7 8 5" xfId="27112"/>
    <cellStyle name="Normal 7 8 5 2" xfId="27113"/>
    <cellStyle name="Normal 7 8 5 2 2" xfId="27114"/>
    <cellStyle name="Normal 7 8 5 2 2 2" xfId="57252"/>
    <cellStyle name="Normal 7 8 5 2 3" xfId="57251"/>
    <cellStyle name="Normal 7 8 5 3" xfId="27115"/>
    <cellStyle name="Normal 7 8 5 3 2" xfId="57253"/>
    <cellStyle name="Normal 7 8 5 4" xfId="57250"/>
    <cellStyle name="Normal 7 8 6" xfId="27116"/>
    <cellStyle name="Normal 7 8 6 2" xfId="27117"/>
    <cellStyle name="Normal 7 8 6 2 2" xfId="27118"/>
    <cellStyle name="Normal 7 8 6 2 2 2" xfId="57256"/>
    <cellStyle name="Normal 7 8 6 2 3" xfId="57255"/>
    <cellStyle name="Normal 7 8 6 3" xfId="27119"/>
    <cellStyle name="Normal 7 8 6 3 2" xfId="57257"/>
    <cellStyle name="Normal 7 8 6 4" xfId="57254"/>
    <cellStyle name="Normal 7 8 7" xfId="27120"/>
    <cellStyle name="Normal 7 8 7 2" xfId="27121"/>
    <cellStyle name="Normal 7 8 7 2 2" xfId="27122"/>
    <cellStyle name="Normal 7 8 7 2 2 2" xfId="57260"/>
    <cellStyle name="Normal 7 8 7 2 3" xfId="57259"/>
    <cellStyle name="Normal 7 8 7 3" xfId="27123"/>
    <cellStyle name="Normal 7 8 7 3 2" xfId="57261"/>
    <cellStyle name="Normal 7 8 7 4" xfId="57258"/>
    <cellStyle name="Normal 7 8 8" xfId="27124"/>
    <cellStyle name="Normal 7 8 8 2" xfId="27125"/>
    <cellStyle name="Normal 7 8 8 2 2" xfId="27126"/>
    <cellStyle name="Normal 7 8 8 2 2 2" xfId="57264"/>
    <cellStyle name="Normal 7 8 8 2 3" xfId="57263"/>
    <cellStyle name="Normal 7 8 8 3" xfId="27127"/>
    <cellStyle name="Normal 7 8 8 3 2" xfId="57265"/>
    <cellStyle name="Normal 7 8 8 4" xfId="57262"/>
    <cellStyle name="Normal 7 8 9" xfId="27128"/>
    <cellStyle name="Normal 7 8 9 2" xfId="27129"/>
    <cellStyle name="Normal 7 8 9 2 2" xfId="27130"/>
    <cellStyle name="Normal 7 8 9 2 2 2" xfId="57268"/>
    <cellStyle name="Normal 7 8 9 2 3" xfId="57267"/>
    <cellStyle name="Normal 7 8 9 3" xfId="27131"/>
    <cellStyle name="Normal 7 8 9 3 2" xfId="57269"/>
    <cellStyle name="Normal 7 8 9 4" xfId="57266"/>
    <cellStyle name="Normal 7 9" xfId="27132"/>
    <cellStyle name="Normal 7 9 2" xfId="27133"/>
    <cellStyle name="Normal 7 9 2 2" xfId="27134"/>
    <cellStyle name="Normal 7 9 2 2 2" xfId="27135"/>
    <cellStyle name="Normal 7 9 2 2 2 2" xfId="57273"/>
    <cellStyle name="Normal 7 9 2 2 3" xfId="57272"/>
    <cellStyle name="Normal 7 9 2 3" xfId="27136"/>
    <cellStyle name="Normal 7 9 2 3 2" xfId="57274"/>
    <cellStyle name="Normal 7 9 2 4" xfId="57271"/>
    <cellStyle name="Normal 7 9 3" xfId="27137"/>
    <cellStyle name="Normal 7 9 3 2" xfId="27138"/>
    <cellStyle name="Normal 7 9 3 2 2" xfId="27139"/>
    <cellStyle name="Normal 7 9 3 2 2 2" xfId="57277"/>
    <cellStyle name="Normal 7 9 3 2 3" xfId="57276"/>
    <cellStyle name="Normal 7 9 3 3" xfId="27140"/>
    <cellStyle name="Normal 7 9 3 3 2" xfId="57278"/>
    <cellStyle name="Normal 7 9 3 4" xfId="57275"/>
    <cellStyle name="Normal 7 9 4" xfId="27141"/>
    <cellStyle name="Normal 7 9 4 2" xfId="27142"/>
    <cellStyle name="Normal 7 9 4 2 2" xfId="27143"/>
    <cellStyle name="Normal 7 9 4 2 2 2" xfId="57281"/>
    <cellStyle name="Normal 7 9 4 2 3" xfId="57280"/>
    <cellStyle name="Normal 7 9 4 3" xfId="27144"/>
    <cellStyle name="Normal 7 9 4 3 2" xfId="57282"/>
    <cellStyle name="Normal 7 9 4 4" xfId="57279"/>
    <cellStyle name="Normal 7 9 5" xfId="27145"/>
    <cellStyle name="Normal 7 9 5 2" xfId="27146"/>
    <cellStyle name="Normal 7 9 5 2 2" xfId="57284"/>
    <cellStyle name="Normal 7 9 5 3" xfId="57283"/>
    <cellStyle name="Normal 7 9 6" xfId="27147"/>
    <cellStyle name="Normal 7 9 6 2" xfId="57285"/>
    <cellStyle name="Normal 7 9 7" xfId="57270"/>
    <cellStyle name="Normal 8" xfId="339"/>
    <cellStyle name="Normal 8 10" xfId="27149"/>
    <cellStyle name="Normal 8 10 2" xfId="27150"/>
    <cellStyle name="Normal 8 10 2 2" xfId="27151"/>
    <cellStyle name="Normal 8 10 2 2 2" xfId="57289"/>
    <cellStyle name="Normal 8 10 2 3" xfId="57288"/>
    <cellStyle name="Normal 8 10 3" xfId="27152"/>
    <cellStyle name="Normal 8 10 3 2" xfId="57290"/>
    <cellStyle name="Normal 8 10 4" xfId="57287"/>
    <cellStyle name="Normal 8 11" xfId="27153"/>
    <cellStyle name="Normal 8 11 2" xfId="27154"/>
    <cellStyle name="Normal 8 11 2 2" xfId="27155"/>
    <cellStyle name="Normal 8 11 2 2 2" xfId="57293"/>
    <cellStyle name="Normal 8 11 2 3" xfId="57292"/>
    <cellStyle name="Normal 8 11 3" xfId="27156"/>
    <cellStyle name="Normal 8 11 3 2" xfId="57294"/>
    <cellStyle name="Normal 8 11 4" xfId="57291"/>
    <cellStyle name="Normal 8 12" xfId="27157"/>
    <cellStyle name="Normal 8 12 2" xfId="27158"/>
    <cellStyle name="Normal 8 12 2 2" xfId="27159"/>
    <cellStyle name="Normal 8 12 2 2 2" xfId="57297"/>
    <cellStyle name="Normal 8 12 2 3" xfId="57296"/>
    <cellStyle name="Normal 8 12 3" xfId="27160"/>
    <cellStyle name="Normal 8 12 3 2" xfId="57298"/>
    <cellStyle name="Normal 8 12 4" xfId="57295"/>
    <cellStyle name="Normal 8 13" xfId="27161"/>
    <cellStyle name="Normal 8 13 2" xfId="27162"/>
    <cellStyle name="Normal 8 13 2 2" xfId="57300"/>
    <cellStyle name="Normal 8 13 3" xfId="57299"/>
    <cellStyle name="Normal 8 14" xfId="27163"/>
    <cellStyle name="Normal 8 14 2" xfId="57301"/>
    <cellStyle name="Normal 8 15" xfId="27164"/>
    <cellStyle name="Normal 8 15 2" xfId="57302"/>
    <cellStyle name="Normal 8 16" xfId="27148"/>
    <cellStyle name="Normal 8 16 2" xfId="57286"/>
    <cellStyle name="Normal 8 17" xfId="30356"/>
    <cellStyle name="Normal 8 17 2" xfId="60449"/>
    <cellStyle name="Normal 8 2" xfId="611"/>
    <cellStyle name="Normal 8 2 10" xfId="27166"/>
    <cellStyle name="Normal 8 2 10 2" xfId="27167"/>
    <cellStyle name="Normal 8 2 10 2 2" xfId="27168"/>
    <cellStyle name="Normal 8 2 10 2 2 2" xfId="57306"/>
    <cellStyle name="Normal 8 2 10 2 3" xfId="57305"/>
    <cellStyle name="Normal 8 2 10 3" xfId="27169"/>
    <cellStyle name="Normal 8 2 10 3 2" xfId="57307"/>
    <cellStyle name="Normal 8 2 10 4" xfId="57304"/>
    <cellStyle name="Normal 8 2 11" xfId="27170"/>
    <cellStyle name="Normal 8 2 11 2" xfId="27171"/>
    <cellStyle name="Normal 8 2 11 2 2" xfId="27172"/>
    <cellStyle name="Normal 8 2 11 2 2 2" xfId="57310"/>
    <cellStyle name="Normal 8 2 11 2 3" xfId="57309"/>
    <cellStyle name="Normal 8 2 11 3" xfId="27173"/>
    <cellStyle name="Normal 8 2 11 3 2" xfId="57311"/>
    <cellStyle name="Normal 8 2 11 4" xfId="57308"/>
    <cellStyle name="Normal 8 2 12" xfId="27174"/>
    <cellStyle name="Normal 8 2 12 2" xfId="27175"/>
    <cellStyle name="Normal 8 2 12 2 2" xfId="57313"/>
    <cellStyle name="Normal 8 2 12 3" xfId="57312"/>
    <cellStyle name="Normal 8 2 13" xfId="27176"/>
    <cellStyle name="Normal 8 2 13 2" xfId="57314"/>
    <cellStyle name="Normal 8 2 14" xfId="27177"/>
    <cellStyle name="Normal 8 2 14 2" xfId="57315"/>
    <cellStyle name="Normal 8 2 15" xfId="27165"/>
    <cellStyle name="Normal 8 2 15 2" xfId="57303"/>
    <cellStyle name="Normal 8 2 16" xfId="30229"/>
    <cellStyle name="Normal 8 2 16 2" xfId="60328"/>
    <cellStyle name="Normal 8 2 17" xfId="30845"/>
    <cellStyle name="Normal 8 2 2" xfId="27178"/>
    <cellStyle name="Normal 8 2 2 10" xfId="27179"/>
    <cellStyle name="Normal 8 2 2 10 2" xfId="27180"/>
    <cellStyle name="Normal 8 2 2 10 2 2" xfId="27181"/>
    <cellStyle name="Normal 8 2 2 10 2 2 2" xfId="57319"/>
    <cellStyle name="Normal 8 2 2 10 2 3" xfId="57318"/>
    <cellStyle name="Normal 8 2 2 10 3" xfId="27182"/>
    <cellStyle name="Normal 8 2 2 10 3 2" xfId="57320"/>
    <cellStyle name="Normal 8 2 2 10 4" xfId="57317"/>
    <cellStyle name="Normal 8 2 2 11" xfId="27183"/>
    <cellStyle name="Normal 8 2 2 11 2" xfId="27184"/>
    <cellStyle name="Normal 8 2 2 11 2 2" xfId="57322"/>
    <cellStyle name="Normal 8 2 2 11 3" xfId="57321"/>
    <cellStyle name="Normal 8 2 2 12" xfId="27185"/>
    <cellStyle name="Normal 8 2 2 12 2" xfId="57323"/>
    <cellStyle name="Normal 8 2 2 13" xfId="27186"/>
    <cellStyle name="Normal 8 2 2 13 2" xfId="57324"/>
    <cellStyle name="Normal 8 2 2 14" xfId="57316"/>
    <cellStyle name="Normal 8 2 2 2" xfId="27187"/>
    <cellStyle name="Normal 8 2 2 2 10" xfId="27188"/>
    <cellStyle name="Normal 8 2 2 2 10 2" xfId="27189"/>
    <cellStyle name="Normal 8 2 2 2 10 2 2" xfId="57327"/>
    <cellStyle name="Normal 8 2 2 2 10 3" xfId="57326"/>
    <cellStyle name="Normal 8 2 2 2 11" xfId="27190"/>
    <cellStyle name="Normal 8 2 2 2 11 2" xfId="57328"/>
    <cellStyle name="Normal 8 2 2 2 12" xfId="57325"/>
    <cellStyle name="Normal 8 2 2 2 2" xfId="27191"/>
    <cellStyle name="Normal 8 2 2 2 2 2" xfId="27192"/>
    <cellStyle name="Normal 8 2 2 2 2 2 2" xfId="27193"/>
    <cellStyle name="Normal 8 2 2 2 2 2 2 2" xfId="27194"/>
    <cellStyle name="Normal 8 2 2 2 2 2 2 2 2" xfId="57332"/>
    <cellStyle name="Normal 8 2 2 2 2 2 2 3" xfId="57331"/>
    <cellStyle name="Normal 8 2 2 2 2 2 3" xfId="27195"/>
    <cellStyle name="Normal 8 2 2 2 2 2 3 2" xfId="57333"/>
    <cellStyle name="Normal 8 2 2 2 2 2 4" xfId="57330"/>
    <cellStyle name="Normal 8 2 2 2 2 3" xfId="27196"/>
    <cellStyle name="Normal 8 2 2 2 2 3 2" xfId="27197"/>
    <cellStyle name="Normal 8 2 2 2 2 3 2 2" xfId="27198"/>
    <cellStyle name="Normal 8 2 2 2 2 3 2 2 2" xfId="57336"/>
    <cellStyle name="Normal 8 2 2 2 2 3 2 3" xfId="57335"/>
    <cellStyle name="Normal 8 2 2 2 2 3 3" xfId="27199"/>
    <cellStyle name="Normal 8 2 2 2 2 3 3 2" xfId="57337"/>
    <cellStyle name="Normal 8 2 2 2 2 3 4" xfId="57334"/>
    <cellStyle name="Normal 8 2 2 2 2 4" xfId="27200"/>
    <cellStyle name="Normal 8 2 2 2 2 4 2" xfId="27201"/>
    <cellStyle name="Normal 8 2 2 2 2 4 2 2" xfId="27202"/>
    <cellStyle name="Normal 8 2 2 2 2 4 2 2 2" xfId="57340"/>
    <cellStyle name="Normal 8 2 2 2 2 4 2 3" xfId="57339"/>
    <cellStyle name="Normal 8 2 2 2 2 4 3" xfId="27203"/>
    <cellStyle name="Normal 8 2 2 2 2 4 3 2" xfId="57341"/>
    <cellStyle name="Normal 8 2 2 2 2 4 4" xfId="57338"/>
    <cellStyle name="Normal 8 2 2 2 2 5" xfId="27204"/>
    <cellStyle name="Normal 8 2 2 2 2 5 2" xfId="27205"/>
    <cellStyle name="Normal 8 2 2 2 2 5 2 2" xfId="57343"/>
    <cellStyle name="Normal 8 2 2 2 2 5 3" xfId="57342"/>
    <cellStyle name="Normal 8 2 2 2 2 6" xfId="27206"/>
    <cellStyle name="Normal 8 2 2 2 2 6 2" xfId="57344"/>
    <cellStyle name="Normal 8 2 2 2 2 7" xfId="57329"/>
    <cellStyle name="Normal 8 2 2 2 3" xfId="27207"/>
    <cellStyle name="Normal 8 2 2 2 3 2" xfId="27208"/>
    <cellStyle name="Normal 8 2 2 2 3 2 2" xfId="27209"/>
    <cellStyle name="Normal 8 2 2 2 3 2 2 2" xfId="27210"/>
    <cellStyle name="Normal 8 2 2 2 3 2 2 2 2" xfId="57348"/>
    <cellStyle name="Normal 8 2 2 2 3 2 2 3" xfId="57347"/>
    <cellStyle name="Normal 8 2 2 2 3 2 3" xfId="27211"/>
    <cellStyle name="Normal 8 2 2 2 3 2 3 2" xfId="57349"/>
    <cellStyle name="Normal 8 2 2 2 3 2 4" xfId="57346"/>
    <cellStyle name="Normal 8 2 2 2 3 3" xfId="27212"/>
    <cellStyle name="Normal 8 2 2 2 3 3 2" xfId="27213"/>
    <cellStyle name="Normal 8 2 2 2 3 3 2 2" xfId="27214"/>
    <cellStyle name="Normal 8 2 2 2 3 3 2 2 2" xfId="57352"/>
    <cellStyle name="Normal 8 2 2 2 3 3 2 3" xfId="57351"/>
    <cellStyle name="Normal 8 2 2 2 3 3 3" xfId="27215"/>
    <cellStyle name="Normal 8 2 2 2 3 3 3 2" xfId="57353"/>
    <cellStyle name="Normal 8 2 2 2 3 3 4" xfId="57350"/>
    <cellStyle name="Normal 8 2 2 2 3 4" xfId="27216"/>
    <cellStyle name="Normal 8 2 2 2 3 4 2" xfId="27217"/>
    <cellStyle name="Normal 8 2 2 2 3 4 2 2" xfId="27218"/>
    <cellStyle name="Normal 8 2 2 2 3 4 2 2 2" xfId="57356"/>
    <cellStyle name="Normal 8 2 2 2 3 4 2 3" xfId="57355"/>
    <cellStyle name="Normal 8 2 2 2 3 4 3" xfId="27219"/>
    <cellStyle name="Normal 8 2 2 2 3 4 3 2" xfId="57357"/>
    <cellStyle name="Normal 8 2 2 2 3 4 4" xfId="57354"/>
    <cellStyle name="Normal 8 2 2 2 3 5" xfId="27220"/>
    <cellStyle name="Normal 8 2 2 2 3 5 2" xfId="27221"/>
    <cellStyle name="Normal 8 2 2 2 3 5 2 2" xfId="57359"/>
    <cellStyle name="Normal 8 2 2 2 3 5 3" xfId="57358"/>
    <cellStyle name="Normal 8 2 2 2 3 6" xfId="27222"/>
    <cellStyle name="Normal 8 2 2 2 3 6 2" xfId="57360"/>
    <cellStyle name="Normal 8 2 2 2 3 7" xfId="57345"/>
    <cellStyle name="Normal 8 2 2 2 4" xfId="27223"/>
    <cellStyle name="Normal 8 2 2 2 4 2" xfId="27224"/>
    <cellStyle name="Normal 8 2 2 2 4 2 2" xfId="27225"/>
    <cellStyle name="Normal 8 2 2 2 4 2 2 2" xfId="27226"/>
    <cellStyle name="Normal 8 2 2 2 4 2 2 2 2" xfId="57364"/>
    <cellStyle name="Normal 8 2 2 2 4 2 2 3" xfId="57363"/>
    <cellStyle name="Normal 8 2 2 2 4 2 3" xfId="27227"/>
    <cellStyle name="Normal 8 2 2 2 4 2 3 2" xfId="57365"/>
    <cellStyle name="Normal 8 2 2 2 4 2 4" xfId="57362"/>
    <cellStyle name="Normal 8 2 2 2 4 3" xfId="27228"/>
    <cellStyle name="Normal 8 2 2 2 4 3 2" xfId="27229"/>
    <cellStyle name="Normal 8 2 2 2 4 3 2 2" xfId="27230"/>
    <cellStyle name="Normal 8 2 2 2 4 3 2 2 2" xfId="57368"/>
    <cellStyle name="Normal 8 2 2 2 4 3 2 3" xfId="57367"/>
    <cellStyle name="Normal 8 2 2 2 4 3 3" xfId="27231"/>
    <cellStyle name="Normal 8 2 2 2 4 3 3 2" xfId="57369"/>
    <cellStyle name="Normal 8 2 2 2 4 3 4" xfId="57366"/>
    <cellStyle name="Normal 8 2 2 2 4 4" xfId="27232"/>
    <cellStyle name="Normal 8 2 2 2 4 4 2" xfId="27233"/>
    <cellStyle name="Normal 8 2 2 2 4 4 2 2" xfId="57371"/>
    <cellStyle name="Normal 8 2 2 2 4 4 3" xfId="57370"/>
    <cellStyle name="Normal 8 2 2 2 4 5" xfId="27234"/>
    <cellStyle name="Normal 8 2 2 2 4 5 2" xfId="57372"/>
    <cellStyle name="Normal 8 2 2 2 4 6" xfId="57361"/>
    <cellStyle name="Normal 8 2 2 2 5" xfId="27235"/>
    <cellStyle name="Normal 8 2 2 2 5 2" xfId="27236"/>
    <cellStyle name="Normal 8 2 2 2 5 2 2" xfId="27237"/>
    <cellStyle name="Normal 8 2 2 2 5 2 2 2" xfId="57375"/>
    <cellStyle name="Normal 8 2 2 2 5 2 3" xfId="57374"/>
    <cellStyle name="Normal 8 2 2 2 5 3" xfId="27238"/>
    <cellStyle name="Normal 8 2 2 2 5 3 2" xfId="57376"/>
    <cellStyle name="Normal 8 2 2 2 5 4" xfId="57373"/>
    <cellStyle name="Normal 8 2 2 2 6" xfId="27239"/>
    <cellStyle name="Normal 8 2 2 2 6 2" xfId="27240"/>
    <cellStyle name="Normal 8 2 2 2 6 2 2" xfId="27241"/>
    <cellStyle name="Normal 8 2 2 2 6 2 2 2" xfId="57379"/>
    <cellStyle name="Normal 8 2 2 2 6 2 3" xfId="57378"/>
    <cellStyle name="Normal 8 2 2 2 6 3" xfId="27242"/>
    <cellStyle name="Normal 8 2 2 2 6 3 2" xfId="57380"/>
    <cellStyle name="Normal 8 2 2 2 6 4" xfId="57377"/>
    <cellStyle name="Normal 8 2 2 2 7" xfId="27243"/>
    <cellStyle name="Normal 8 2 2 2 7 2" xfId="27244"/>
    <cellStyle name="Normal 8 2 2 2 7 2 2" xfId="27245"/>
    <cellStyle name="Normal 8 2 2 2 7 2 2 2" xfId="57383"/>
    <cellStyle name="Normal 8 2 2 2 7 2 3" xfId="57382"/>
    <cellStyle name="Normal 8 2 2 2 7 3" xfId="27246"/>
    <cellStyle name="Normal 8 2 2 2 7 3 2" xfId="57384"/>
    <cellStyle name="Normal 8 2 2 2 7 4" xfId="57381"/>
    <cellStyle name="Normal 8 2 2 2 8" xfId="27247"/>
    <cellStyle name="Normal 8 2 2 2 8 2" xfId="27248"/>
    <cellStyle name="Normal 8 2 2 2 8 2 2" xfId="27249"/>
    <cellStyle name="Normal 8 2 2 2 8 2 2 2" xfId="57387"/>
    <cellStyle name="Normal 8 2 2 2 8 2 3" xfId="57386"/>
    <cellStyle name="Normal 8 2 2 2 8 3" xfId="27250"/>
    <cellStyle name="Normal 8 2 2 2 8 3 2" xfId="57388"/>
    <cellStyle name="Normal 8 2 2 2 8 4" xfId="57385"/>
    <cellStyle name="Normal 8 2 2 2 9" xfId="27251"/>
    <cellStyle name="Normal 8 2 2 2 9 2" xfId="27252"/>
    <cellStyle name="Normal 8 2 2 2 9 2 2" xfId="27253"/>
    <cellStyle name="Normal 8 2 2 2 9 2 2 2" xfId="57391"/>
    <cellStyle name="Normal 8 2 2 2 9 2 3" xfId="57390"/>
    <cellStyle name="Normal 8 2 2 2 9 3" xfId="27254"/>
    <cellStyle name="Normal 8 2 2 2 9 3 2" xfId="57392"/>
    <cellStyle name="Normal 8 2 2 2 9 4" xfId="57389"/>
    <cellStyle name="Normal 8 2 2 3" xfId="27255"/>
    <cellStyle name="Normal 8 2 2 3 2" xfId="27256"/>
    <cellStyle name="Normal 8 2 2 3 2 2" xfId="27257"/>
    <cellStyle name="Normal 8 2 2 3 2 2 2" xfId="27258"/>
    <cellStyle name="Normal 8 2 2 3 2 2 2 2" xfId="57396"/>
    <cellStyle name="Normal 8 2 2 3 2 2 3" xfId="57395"/>
    <cellStyle name="Normal 8 2 2 3 2 3" xfId="27259"/>
    <cellStyle name="Normal 8 2 2 3 2 3 2" xfId="57397"/>
    <cellStyle name="Normal 8 2 2 3 2 4" xfId="57394"/>
    <cellStyle name="Normal 8 2 2 3 3" xfId="27260"/>
    <cellStyle name="Normal 8 2 2 3 3 2" xfId="27261"/>
    <cellStyle name="Normal 8 2 2 3 3 2 2" xfId="27262"/>
    <cellStyle name="Normal 8 2 2 3 3 2 2 2" xfId="57400"/>
    <cellStyle name="Normal 8 2 2 3 3 2 3" xfId="57399"/>
    <cellStyle name="Normal 8 2 2 3 3 3" xfId="27263"/>
    <cellStyle name="Normal 8 2 2 3 3 3 2" xfId="57401"/>
    <cellStyle name="Normal 8 2 2 3 3 4" xfId="57398"/>
    <cellStyle name="Normal 8 2 2 3 4" xfId="27264"/>
    <cellStyle name="Normal 8 2 2 3 4 2" xfId="27265"/>
    <cellStyle name="Normal 8 2 2 3 4 2 2" xfId="27266"/>
    <cellStyle name="Normal 8 2 2 3 4 2 2 2" xfId="57404"/>
    <cellStyle name="Normal 8 2 2 3 4 2 3" xfId="57403"/>
    <cellStyle name="Normal 8 2 2 3 4 3" xfId="27267"/>
    <cellStyle name="Normal 8 2 2 3 4 3 2" xfId="57405"/>
    <cellStyle name="Normal 8 2 2 3 4 4" xfId="57402"/>
    <cellStyle name="Normal 8 2 2 3 5" xfId="27268"/>
    <cellStyle name="Normal 8 2 2 3 5 2" xfId="27269"/>
    <cellStyle name="Normal 8 2 2 3 5 2 2" xfId="57407"/>
    <cellStyle name="Normal 8 2 2 3 5 3" xfId="57406"/>
    <cellStyle name="Normal 8 2 2 3 6" xfId="27270"/>
    <cellStyle name="Normal 8 2 2 3 6 2" xfId="57408"/>
    <cellStyle name="Normal 8 2 2 3 7" xfId="57393"/>
    <cellStyle name="Normal 8 2 2 4" xfId="27271"/>
    <cellStyle name="Normal 8 2 2 4 2" xfId="27272"/>
    <cellStyle name="Normal 8 2 2 4 2 2" xfId="27273"/>
    <cellStyle name="Normal 8 2 2 4 2 2 2" xfId="27274"/>
    <cellStyle name="Normal 8 2 2 4 2 2 2 2" xfId="57412"/>
    <cellStyle name="Normal 8 2 2 4 2 2 3" xfId="57411"/>
    <cellStyle name="Normal 8 2 2 4 2 3" xfId="27275"/>
    <cellStyle name="Normal 8 2 2 4 2 3 2" xfId="57413"/>
    <cellStyle name="Normal 8 2 2 4 2 4" xfId="57410"/>
    <cellStyle name="Normal 8 2 2 4 3" xfId="27276"/>
    <cellStyle name="Normal 8 2 2 4 3 2" xfId="27277"/>
    <cellStyle name="Normal 8 2 2 4 3 2 2" xfId="27278"/>
    <cellStyle name="Normal 8 2 2 4 3 2 2 2" xfId="57416"/>
    <cellStyle name="Normal 8 2 2 4 3 2 3" xfId="57415"/>
    <cellStyle name="Normal 8 2 2 4 3 3" xfId="27279"/>
    <cellStyle name="Normal 8 2 2 4 3 3 2" xfId="57417"/>
    <cellStyle name="Normal 8 2 2 4 3 4" xfId="57414"/>
    <cellStyle name="Normal 8 2 2 4 4" xfId="27280"/>
    <cellStyle name="Normal 8 2 2 4 4 2" xfId="27281"/>
    <cellStyle name="Normal 8 2 2 4 4 2 2" xfId="27282"/>
    <cellStyle name="Normal 8 2 2 4 4 2 2 2" xfId="57420"/>
    <cellStyle name="Normal 8 2 2 4 4 2 3" xfId="57419"/>
    <cellStyle name="Normal 8 2 2 4 4 3" xfId="27283"/>
    <cellStyle name="Normal 8 2 2 4 4 3 2" xfId="57421"/>
    <cellStyle name="Normal 8 2 2 4 4 4" xfId="57418"/>
    <cellStyle name="Normal 8 2 2 4 5" xfId="27284"/>
    <cellStyle name="Normal 8 2 2 4 5 2" xfId="27285"/>
    <cellStyle name="Normal 8 2 2 4 5 2 2" xfId="57423"/>
    <cellStyle name="Normal 8 2 2 4 5 3" xfId="57422"/>
    <cellStyle name="Normal 8 2 2 4 6" xfId="27286"/>
    <cellStyle name="Normal 8 2 2 4 6 2" xfId="57424"/>
    <cellStyle name="Normal 8 2 2 4 7" xfId="57409"/>
    <cellStyle name="Normal 8 2 2 5" xfId="27287"/>
    <cellStyle name="Normal 8 2 2 5 2" xfId="27288"/>
    <cellStyle name="Normal 8 2 2 5 2 2" xfId="27289"/>
    <cellStyle name="Normal 8 2 2 5 2 2 2" xfId="27290"/>
    <cellStyle name="Normal 8 2 2 5 2 2 2 2" xfId="57428"/>
    <cellStyle name="Normal 8 2 2 5 2 2 3" xfId="57427"/>
    <cellStyle name="Normal 8 2 2 5 2 3" xfId="27291"/>
    <cellStyle name="Normal 8 2 2 5 2 3 2" xfId="57429"/>
    <cellStyle name="Normal 8 2 2 5 2 4" xfId="57426"/>
    <cellStyle name="Normal 8 2 2 5 3" xfId="27292"/>
    <cellStyle name="Normal 8 2 2 5 3 2" xfId="27293"/>
    <cellStyle name="Normal 8 2 2 5 3 2 2" xfId="27294"/>
    <cellStyle name="Normal 8 2 2 5 3 2 2 2" xfId="57432"/>
    <cellStyle name="Normal 8 2 2 5 3 2 3" xfId="57431"/>
    <cellStyle name="Normal 8 2 2 5 3 3" xfId="27295"/>
    <cellStyle name="Normal 8 2 2 5 3 3 2" xfId="57433"/>
    <cellStyle name="Normal 8 2 2 5 3 4" xfId="57430"/>
    <cellStyle name="Normal 8 2 2 5 4" xfId="27296"/>
    <cellStyle name="Normal 8 2 2 5 4 2" xfId="27297"/>
    <cellStyle name="Normal 8 2 2 5 4 2 2" xfId="57435"/>
    <cellStyle name="Normal 8 2 2 5 4 3" xfId="57434"/>
    <cellStyle name="Normal 8 2 2 5 5" xfId="27298"/>
    <cellStyle name="Normal 8 2 2 5 5 2" xfId="57436"/>
    <cellStyle name="Normal 8 2 2 5 6" xfId="57425"/>
    <cellStyle name="Normal 8 2 2 6" xfId="27299"/>
    <cellStyle name="Normal 8 2 2 6 2" xfId="27300"/>
    <cellStyle name="Normal 8 2 2 6 2 2" xfId="27301"/>
    <cellStyle name="Normal 8 2 2 6 2 2 2" xfId="57439"/>
    <cellStyle name="Normal 8 2 2 6 2 3" xfId="57438"/>
    <cellStyle name="Normal 8 2 2 6 3" xfId="27302"/>
    <cellStyle name="Normal 8 2 2 6 3 2" xfId="57440"/>
    <cellStyle name="Normal 8 2 2 6 4" xfId="57437"/>
    <cellStyle name="Normal 8 2 2 7" xfId="27303"/>
    <cellStyle name="Normal 8 2 2 7 2" xfId="27304"/>
    <cellStyle name="Normal 8 2 2 7 2 2" xfId="27305"/>
    <cellStyle name="Normal 8 2 2 7 2 2 2" xfId="57443"/>
    <cellStyle name="Normal 8 2 2 7 2 3" xfId="57442"/>
    <cellStyle name="Normal 8 2 2 7 3" xfId="27306"/>
    <cellStyle name="Normal 8 2 2 7 3 2" xfId="57444"/>
    <cellStyle name="Normal 8 2 2 7 4" xfId="57441"/>
    <cellStyle name="Normal 8 2 2 8" xfId="27307"/>
    <cellStyle name="Normal 8 2 2 8 2" xfId="27308"/>
    <cellStyle name="Normal 8 2 2 8 2 2" xfId="27309"/>
    <cellStyle name="Normal 8 2 2 8 2 2 2" xfId="57447"/>
    <cellStyle name="Normal 8 2 2 8 2 3" xfId="57446"/>
    <cellStyle name="Normal 8 2 2 8 3" xfId="27310"/>
    <cellStyle name="Normal 8 2 2 8 3 2" xfId="57448"/>
    <cellStyle name="Normal 8 2 2 8 4" xfId="57445"/>
    <cellStyle name="Normal 8 2 2 9" xfId="27311"/>
    <cellStyle name="Normal 8 2 2 9 2" xfId="27312"/>
    <cellStyle name="Normal 8 2 2 9 2 2" xfId="27313"/>
    <cellStyle name="Normal 8 2 2 9 2 2 2" xfId="57451"/>
    <cellStyle name="Normal 8 2 2 9 2 3" xfId="57450"/>
    <cellStyle name="Normal 8 2 2 9 3" xfId="27314"/>
    <cellStyle name="Normal 8 2 2 9 3 2" xfId="57452"/>
    <cellStyle name="Normal 8 2 2 9 4" xfId="57449"/>
    <cellStyle name="Normal 8 2 3" xfId="27315"/>
    <cellStyle name="Normal 8 2 3 10" xfId="27316"/>
    <cellStyle name="Normal 8 2 3 10 2" xfId="27317"/>
    <cellStyle name="Normal 8 2 3 10 2 2" xfId="57455"/>
    <cellStyle name="Normal 8 2 3 10 3" xfId="57454"/>
    <cellStyle name="Normal 8 2 3 11" xfId="27318"/>
    <cellStyle name="Normal 8 2 3 11 2" xfId="57456"/>
    <cellStyle name="Normal 8 2 3 12" xfId="57453"/>
    <cellStyle name="Normal 8 2 3 2" xfId="27319"/>
    <cellStyle name="Normal 8 2 3 2 2" xfId="27320"/>
    <cellStyle name="Normal 8 2 3 2 2 2" xfId="27321"/>
    <cellStyle name="Normal 8 2 3 2 2 2 2" xfId="27322"/>
    <cellStyle name="Normal 8 2 3 2 2 2 2 2" xfId="57460"/>
    <cellStyle name="Normal 8 2 3 2 2 2 3" xfId="57459"/>
    <cellStyle name="Normal 8 2 3 2 2 3" xfId="27323"/>
    <cellStyle name="Normal 8 2 3 2 2 3 2" xfId="57461"/>
    <cellStyle name="Normal 8 2 3 2 2 4" xfId="57458"/>
    <cellStyle name="Normal 8 2 3 2 3" xfId="27324"/>
    <cellStyle name="Normal 8 2 3 2 3 2" xfId="27325"/>
    <cellStyle name="Normal 8 2 3 2 3 2 2" xfId="27326"/>
    <cellStyle name="Normal 8 2 3 2 3 2 2 2" xfId="57464"/>
    <cellStyle name="Normal 8 2 3 2 3 2 3" xfId="57463"/>
    <cellStyle name="Normal 8 2 3 2 3 3" xfId="27327"/>
    <cellStyle name="Normal 8 2 3 2 3 3 2" xfId="57465"/>
    <cellStyle name="Normal 8 2 3 2 3 4" xfId="57462"/>
    <cellStyle name="Normal 8 2 3 2 4" xfId="27328"/>
    <cellStyle name="Normal 8 2 3 2 4 2" xfId="27329"/>
    <cellStyle name="Normal 8 2 3 2 4 2 2" xfId="27330"/>
    <cellStyle name="Normal 8 2 3 2 4 2 2 2" xfId="57468"/>
    <cellStyle name="Normal 8 2 3 2 4 2 3" xfId="57467"/>
    <cellStyle name="Normal 8 2 3 2 4 3" xfId="27331"/>
    <cellStyle name="Normal 8 2 3 2 4 3 2" xfId="57469"/>
    <cellStyle name="Normal 8 2 3 2 4 4" xfId="57466"/>
    <cellStyle name="Normal 8 2 3 2 5" xfId="27332"/>
    <cellStyle name="Normal 8 2 3 2 5 2" xfId="27333"/>
    <cellStyle name="Normal 8 2 3 2 5 2 2" xfId="57471"/>
    <cellStyle name="Normal 8 2 3 2 5 3" xfId="57470"/>
    <cellStyle name="Normal 8 2 3 2 6" xfId="27334"/>
    <cellStyle name="Normal 8 2 3 2 6 2" xfId="57472"/>
    <cellStyle name="Normal 8 2 3 2 7" xfId="57457"/>
    <cellStyle name="Normal 8 2 3 3" xfId="27335"/>
    <cellStyle name="Normal 8 2 3 3 2" xfId="27336"/>
    <cellStyle name="Normal 8 2 3 3 2 2" xfId="27337"/>
    <cellStyle name="Normal 8 2 3 3 2 2 2" xfId="27338"/>
    <cellStyle name="Normal 8 2 3 3 2 2 2 2" xfId="57476"/>
    <cellStyle name="Normal 8 2 3 3 2 2 3" xfId="57475"/>
    <cellStyle name="Normal 8 2 3 3 2 3" xfId="27339"/>
    <cellStyle name="Normal 8 2 3 3 2 3 2" xfId="57477"/>
    <cellStyle name="Normal 8 2 3 3 2 4" xfId="57474"/>
    <cellStyle name="Normal 8 2 3 3 3" xfId="27340"/>
    <cellStyle name="Normal 8 2 3 3 3 2" xfId="27341"/>
    <cellStyle name="Normal 8 2 3 3 3 2 2" xfId="27342"/>
    <cellStyle name="Normal 8 2 3 3 3 2 2 2" xfId="57480"/>
    <cellStyle name="Normal 8 2 3 3 3 2 3" xfId="57479"/>
    <cellStyle name="Normal 8 2 3 3 3 3" xfId="27343"/>
    <cellStyle name="Normal 8 2 3 3 3 3 2" xfId="57481"/>
    <cellStyle name="Normal 8 2 3 3 3 4" xfId="57478"/>
    <cellStyle name="Normal 8 2 3 3 4" xfId="27344"/>
    <cellStyle name="Normal 8 2 3 3 4 2" xfId="27345"/>
    <cellStyle name="Normal 8 2 3 3 4 2 2" xfId="27346"/>
    <cellStyle name="Normal 8 2 3 3 4 2 2 2" xfId="57484"/>
    <cellStyle name="Normal 8 2 3 3 4 2 3" xfId="57483"/>
    <cellStyle name="Normal 8 2 3 3 4 3" xfId="27347"/>
    <cellStyle name="Normal 8 2 3 3 4 3 2" xfId="57485"/>
    <cellStyle name="Normal 8 2 3 3 4 4" xfId="57482"/>
    <cellStyle name="Normal 8 2 3 3 5" xfId="27348"/>
    <cellStyle name="Normal 8 2 3 3 5 2" xfId="27349"/>
    <cellStyle name="Normal 8 2 3 3 5 2 2" xfId="57487"/>
    <cellStyle name="Normal 8 2 3 3 5 3" xfId="57486"/>
    <cellStyle name="Normal 8 2 3 3 6" xfId="27350"/>
    <cellStyle name="Normal 8 2 3 3 6 2" xfId="57488"/>
    <cellStyle name="Normal 8 2 3 3 7" xfId="57473"/>
    <cellStyle name="Normal 8 2 3 4" xfId="27351"/>
    <cellStyle name="Normal 8 2 3 4 2" xfId="27352"/>
    <cellStyle name="Normal 8 2 3 4 2 2" xfId="27353"/>
    <cellStyle name="Normal 8 2 3 4 2 2 2" xfId="27354"/>
    <cellStyle name="Normal 8 2 3 4 2 2 2 2" xfId="57492"/>
    <cellStyle name="Normal 8 2 3 4 2 2 3" xfId="57491"/>
    <cellStyle name="Normal 8 2 3 4 2 3" xfId="27355"/>
    <cellStyle name="Normal 8 2 3 4 2 3 2" xfId="57493"/>
    <cellStyle name="Normal 8 2 3 4 2 4" xfId="57490"/>
    <cellStyle name="Normal 8 2 3 4 3" xfId="27356"/>
    <cellStyle name="Normal 8 2 3 4 3 2" xfId="27357"/>
    <cellStyle name="Normal 8 2 3 4 3 2 2" xfId="27358"/>
    <cellStyle name="Normal 8 2 3 4 3 2 2 2" xfId="57496"/>
    <cellStyle name="Normal 8 2 3 4 3 2 3" xfId="57495"/>
    <cellStyle name="Normal 8 2 3 4 3 3" xfId="27359"/>
    <cellStyle name="Normal 8 2 3 4 3 3 2" xfId="57497"/>
    <cellStyle name="Normal 8 2 3 4 3 4" xfId="57494"/>
    <cellStyle name="Normal 8 2 3 4 4" xfId="27360"/>
    <cellStyle name="Normal 8 2 3 4 4 2" xfId="27361"/>
    <cellStyle name="Normal 8 2 3 4 4 2 2" xfId="57499"/>
    <cellStyle name="Normal 8 2 3 4 4 3" xfId="57498"/>
    <cellStyle name="Normal 8 2 3 4 5" xfId="27362"/>
    <cellStyle name="Normal 8 2 3 4 5 2" xfId="57500"/>
    <cellStyle name="Normal 8 2 3 4 6" xfId="57489"/>
    <cellStyle name="Normal 8 2 3 5" xfId="27363"/>
    <cellStyle name="Normal 8 2 3 5 2" xfId="27364"/>
    <cellStyle name="Normal 8 2 3 5 2 2" xfId="27365"/>
    <cellStyle name="Normal 8 2 3 5 2 2 2" xfId="57503"/>
    <cellStyle name="Normal 8 2 3 5 2 3" xfId="57502"/>
    <cellStyle name="Normal 8 2 3 5 3" xfId="27366"/>
    <cellStyle name="Normal 8 2 3 5 3 2" xfId="57504"/>
    <cellStyle name="Normal 8 2 3 5 4" xfId="57501"/>
    <cellStyle name="Normal 8 2 3 6" xfId="27367"/>
    <cellStyle name="Normal 8 2 3 6 2" xfId="27368"/>
    <cellStyle name="Normal 8 2 3 6 2 2" xfId="27369"/>
    <cellStyle name="Normal 8 2 3 6 2 2 2" xfId="57507"/>
    <cellStyle name="Normal 8 2 3 6 2 3" xfId="57506"/>
    <cellStyle name="Normal 8 2 3 6 3" xfId="27370"/>
    <cellStyle name="Normal 8 2 3 6 3 2" xfId="57508"/>
    <cellStyle name="Normal 8 2 3 6 4" xfId="57505"/>
    <cellStyle name="Normal 8 2 3 7" xfId="27371"/>
    <cellStyle name="Normal 8 2 3 7 2" xfId="27372"/>
    <cellStyle name="Normal 8 2 3 7 2 2" xfId="27373"/>
    <cellStyle name="Normal 8 2 3 7 2 2 2" xfId="57511"/>
    <cellStyle name="Normal 8 2 3 7 2 3" xfId="57510"/>
    <cellStyle name="Normal 8 2 3 7 3" xfId="27374"/>
    <cellStyle name="Normal 8 2 3 7 3 2" xfId="57512"/>
    <cellStyle name="Normal 8 2 3 7 4" xfId="57509"/>
    <cellStyle name="Normal 8 2 3 8" xfId="27375"/>
    <cellStyle name="Normal 8 2 3 8 2" xfId="27376"/>
    <cellStyle name="Normal 8 2 3 8 2 2" xfId="27377"/>
    <cellStyle name="Normal 8 2 3 8 2 2 2" xfId="57515"/>
    <cellStyle name="Normal 8 2 3 8 2 3" xfId="57514"/>
    <cellStyle name="Normal 8 2 3 8 3" xfId="27378"/>
    <cellStyle name="Normal 8 2 3 8 3 2" xfId="57516"/>
    <cellStyle name="Normal 8 2 3 8 4" xfId="57513"/>
    <cellStyle name="Normal 8 2 3 9" xfId="27379"/>
    <cellStyle name="Normal 8 2 3 9 2" xfId="27380"/>
    <cellStyle name="Normal 8 2 3 9 2 2" xfId="27381"/>
    <cellStyle name="Normal 8 2 3 9 2 2 2" xfId="57519"/>
    <cellStyle name="Normal 8 2 3 9 2 3" xfId="57518"/>
    <cellStyle name="Normal 8 2 3 9 3" xfId="27382"/>
    <cellStyle name="Normal 8 2 3 9 3 2" xfId="57520"/>
    <cellStyle name="Normal 8 2 3 9 4" xfId="57517"/>
    <cellStyle name="Normal 8 2 4" xfId="27383"/>
    <cellStyle name="Normal 8 2 4 2" xfId="27384"/>
    <cellStyle name="Normal 8 2 4 2 2" xfId="27385"/>
    <cellStyle name="Normal 8 2 4 2 2 2" xfId="27386"/>
    <cellStyle name="Normal 8 2 4 2 2 2 2" xfId="57524"/>
    <cellStyle name="Normal 8 2 4 2 2 3" xfId="57523"/>
    <cellStyle name="Normal 8 2 4 2 3" xfId="27387"/>
    <cellStyle name="Normal 8 2 4 2 3 2" xfId="57525"/>
    <cellStyle name="Normal 8 2 4 2 4" xfId="57522"/>
    <cellStyle name="Normal 8 2 4 3" xfId="27388"/>
    <cellStyle name="Normal 8 2 4 3 2" xfId="27389"/>
    <cellStyle name="Normal 8 2 4 3 2 2" xfId="27390"/>
    <cellStyle name="Normal 8 2 4 3 2 2 2" xfId="57528"/>
    <cellStyle name="Normal 8 2 4 3 2 3" xfId="57527"/>
    <cellStyle name="Normal 8 2 4 3 3" xfId="27391"/>
    <cellStyle name="Normal 8 2 4 3 3 2" xfId="57529"/>
    <cellStyle name="Normal 8 2 4 3 4" xfId="57526"/>
    <cellStyle name="Normal 8 2 4 4" xfId="27392"/>
    <cellStyle name="Normal 8 2 4 4 2" xfId="27393"/>
    <cellStyle name="Normal 8 2 4 4 2 2" xfId="27394"/>
    <cellStyle name="Normal 8 2 4 4 2 2 2" xfId="57532"/>
    <cellStyle name="Normal 8 2 4 4 2 3" xfId="57531"/>
    <cellStyle name="Normal 8 2 4 4 3" xfId="27395"/>
    <cellStyle name="Normal 8 2 4 4 3 2" xfId="57533"/>
    <cellStyle name="Normal 8 2 4 4 4" xfId="57530"/>
    <cellStyle name="Normal 8 2 4 5" xfId="27396"/>
    <cellStyle name="Normal 8 2 4 5 2" xfId="27397"/>
    <cellStyle name="Normal 8 2 4 5 2 2" xfId="57535"/>
    <cellStyle name="Normal 8 2 4 5 3" xfId="57534"/>
    <cellStyle name="Normal 8 2 4 6" xfId="27398"/>
    <cellStyle name="Normal 8 2 4 6 2" xfId="57536"/>
    <cellStyle name="Normal 8 2 4 7" xfId="57521"/>
    <cellStyle name="Normal 8 2 5" xfId="27399"/>
    <cellStyle name="Normal 8 2 5 2" xfId="27400"/>
    <cellStyle name="Normal 8 2 5 2 2" xfId="27401"/>
    <cellStyle name="Normal 8 2 5 2 2 2" xfId="27402"/>
    <cellStyle name="Normal 8 2 5 2 2 2 2" xfId="57540"/>
    <cellStyle name="Normal 8 2 5 2 2 3" xfId="57539"/>
    <cellStyle name="Normal 8 2 5 2 3" xfId="27403"/>
    <cellStyle name="Normal 8 2 5 2 3 2" xfId="57541"/>
    <cellStyle name="Normal 8 2 5 2 4" xfId="57538"/>
    <cellStyle name="Normal 8 2 5 3" xfId="27404"/>
    <cellStyle name="Normal 8 2 5 3 2" xfId="27405"/>
    <cellStyle name="Normal 8 2 5 3 2 2" xfId="27406"/>
    <cellStyle name="Normal 8 2 5 3 2 2 2" xfId="57544"/>
    <cellStyle name="Normal 8 2 5 3 2 3" xfId="57543"/>
    <cellStyle name="Normal 8 2 5 3 3" xfId="27407"/>
    <cellStyle name="Normal 8 2 5 3 3 2" xfId="57545"/>
    <cellStyle name="Normal 8 2 5 3 4" xfId="57542"/>
    <cellStyle name="Normal 8 2 5 4" xfId="27408"/>
    <cellStyle name="Normal 8 2 5 4 2" xfId="27409"/>
    <cellStyle name="Normal 8 2 5 4 2 2" xfId="27410"/>
    <cellStyle name="Normal 8 2 5 4 2 2 2" xfId="57548"/>
    <cellStyle name="Normal 8 2 5 4 2 3" xfId="57547"/>
    <cellStyle name="Normal 8 2 5 4 3" xfId="27411"/>
    <cellStyle name="Normal 8 2 5 4 3 2" xfId="57549"/>
    <cellStyle name="Normal 8 2 5 4 4" xfId="57546"/>
    <cellStyle name="Normal 8 2 5 5" xfId="27412"/>
    <cellStyle name="Normal 8 2 5 5 2" xfId="27413"/>
    <cellStyle name="Normal 8 2 5 5 2 2" xfId="57551"/>
    <cellStyle name="Normal 8 2 5 5 3" xfId="57550"/>
    <cellStyle name="Normal 8 2 5 6" xfId="27414"/>
    <cellStyle name="Normal 8 2 5 6 2" xfId="57552"/>
    <cellStyle name="Normal 8 2 5 7" xfId="57537"/>
    <cellStyle name="Normal 8 2 6" xfId="27415"/>
    <cellStyle name="Normal 8 2 6 2" xfId="27416"/>
    <cellStyle name="Normal 8 2 6 2 2" xfId="27417"/>
    <cellStyle name="Normal 8 2 6 2 2 2" xfId="27418"/>
    <cellStyle name="Normal 8 2 6 2 2 2 2" xfId="57556"/>
    <cellStyle name="Normal 8 2 6 2 2 3" xfId="57555"/>
    <cellStyle name="Normal 8 2 6 2 3" xfId="27419"/>
    <cellStyle name="Normal 8 2 6 2 3 2" xfId="57557"/>
    <cellStyle name="Normal 8 2 6 2 4" xfId="57554"/>
    <cellStyle name="Normal 8 2 6 3" xfId="27420"/>
    <cellStyle name="Normal 8 2 6 3 2" xfId="27421"/>
    <cellStyle name="Normal 8 2 6 3 2 2" xfId="27422"/>
    <cellStyle name="Normal 8 2 6 3 2 2 2" xfId="57560"/>
    <cellStyle name="Normal 8 2 6 3 2 3" xfId="57559"/>
    <cellStyle name="Normal 8 2 6 3 3" xfId="27423"/>
    <cellStyle name="Normal 8 2 6 3 3 2" xfId="57561"/>
    <cellStyle name="Normal 8 2 6 3 4" xfId="57558"/>
    <cellStyle name="Normal 8 2 6 4" xfId="27424"/>
    <cellStyle name="Normal 8 2 6 4 2" xfId="27425"/>
    <cellStyle name="Normal 8 2 6 4 2 2" xfId="57563"/>
    <cellStyle name="Normal 8 2 6 4 3" xfId="57562"/>
    <cellStyle name="Normal 8 2 6 5" xfId="27426"/>
    <cellStyle name="Normal 8 2 6 5 2" xfId="57564"/>
    <cellStyle name="Normal 8 2 6 6" xfId="57553"/>
    <cellStyle name="Normal 8 2 7" xfId="27427"/>
    <cellStyle name="Normal 8 2 7 2" xfId="27428"/>
    <cellStyle name="Normal 8 2 7 2 2" xfId="27429"/>
    <cellStyle name="Normal 8 2 7 2 2 2" xfId="57567"/>
    <cellStyle name="Normal 8 2 7 2 3" xfId="57566"/>
    <cellStyle name="Normal 8 2 7 3" xfId="27430"/>
    <cellStyle name="Normal 8 2 7 3 2" xfId="57568"/>
    <cellStyle name="Normal 8 2 7 4" xfId="57565"/>
    <cellStyle name="Normal 8 2 8" xfId="27431"/>
    <cellStyle name="Normal 8 2 8 2" xfId="27432"/>
    <cellStyle name="Normal 8 2 8 2 2" xfId="27433"/>
    <cellStyle name="Normal 8 2 8 2 2 2" xfId="57571"/>
    <cellStyle name="Normal 8 2 8 2 3" xfId="57570"/>
    <cellStyle name="Normal 8 2 8 3" xfId="27434"/>
    <cellStyle name="Normal 8 2 8 3 2" xfId="57572"/>
    <cellStyle name="Normal 8 2 8 4" xfId="57569"/>
    <cellStyle name="Normal 8 2 9" xfId="27435"/>
    <cellStyle name="Normal 8 2 9 2" xfId="27436"/>
    <cellStyle name="Normal 8 2 9 2 2" xfId="27437"/>
    <cellStyle name="Normal 8 2 9 2 2 2" xfId="57575"/>
    <cellStyle name="Normal 8 2 9 2 3" xfId="57574"/>
    <cellStyle name="Normal 8 2 9 3" xfId="27438"/>
    <cellStyle name="Normal 8 2 9 3 2" xfId="57576"/>
    <cellStyle name="Normal 8 2 9 4" xfId="57573"/>
    <cellStyle name="Normal 8 3" xfId="27439"/>
    <cellStyle name="Normal 8 3 10" xfId="27440"/>
    <cellStyle name="Normal 8 3 10 2" xfId="27441"/>
    <cellStyle name="Normal 8 3 10 2 2" xfId="27442"/>
    <cellStyle name="Normal 8 3 10 2 2 2" xfId="57580"/>
    <cellStyle name="Normal 8 3 10 2 3" xfId="57579"/>
    <cellStyle name="Normal 8 3 10 3" xfId="27443"/>
    <cellStyle name="Normal 8 3 10 3 2" xfId="57581"/>
    <cellStyle name="Normal 8 3 10 4" xfId="57578"/>
    <cellStyle name="Normal 8 3 11" xfId="27444"/>
    <cellStyle name="Normal 8 3 11 2" xfId="27445"/>
    <cellStyle name="Normal 8 3 11 2 2" xfId="57583"/>
    <cellStyle name="Normal 8 3 11 3" xfId="57582"/>
    <cellStyle name="Normal 8 3 12" xfId="27446"/>
    <cellStyle name="Normal 8 3 12 2" xfId="57584"/>
    <cellStyle name="Normal 8 3 13" xfId="27447"/>
    <cellStyle name="Normal 8 3 13 2" xfId="57585"/>
    <cellStyle name="Normal 8 3 14" xfId="57577"/>
    <cellStyle name="Normal 8 3 2" xfId="27448"/>
    <cellStyle name="Normal 8 3 2 10" xfId="27449"/>
    <cellStyle name="Normal 8 3 2 10 2" xfId="27450"/>
    <cellStyle name="Normal 8 3 2 10 2 2" xfId="57588"/>
    <cellStyle name="Normal 8 3 2 10 3" xfId="57587"/>
    <cellStyle name="Normal 8 3 2 11" xfId="27451"/>
    <cellStyle name="Normal 8 3 2 11 2" xfId="57589"/>
    <cellStyle name="Normal 8 3 2 12" xfId="57586"/>
    <cellStyle name="Normal 8 3 2 2" xfId="27452"/>
    <cellStyle name="Normal 8 3 2 2 2" xfId="27453"/>
    <cellStyle name="Normal 8 3 2 2 2 2" xfId="27454"/>
    <cellStyle name="Normal 8 3 2 2 2 2 2" xfId="27455"/>
    <cellStyle name="Normal 8 3 2 2 2 2 2 2" xfId="57593"/>
    <cellStyle name="Normal 8 3 2 2 2 2 3" xfId="57592"/>
    <cellStyle name="Normal 8 3 2 2 2 3" xfId="27456"/>
    <cellStyle name="Normal 8 3 2 2 2 3 2" xfId="57594"/>
    <cellStyle name="Normal 8 3 2 2 2 4" xfId="57591"/>
    <cellStyle name="Normal 8 3 2 2 3" xfId="27457"/>
    <cellStyle name="Normal 8 3 2 2 3 2" xfId="27458"/>
    <cellStyle name="Normal 8 3 2 2 3 2 2" xfId="27459"/>
    <cellStyle name="Normal 8 3 2 2 3 2 2 2" xfId="57597"/>
    <cellStyle name="Normal 8 3 2 2 3 2 3" xfId="57596"/>
    <cellStyle name="Normal 8 3 2 2 3 3" xfId="27460"/>
    <cellStyle name="Normal 8 3 2 2 3 3 2" xfId="57598"/>
    <cellStyle name="Normal 8 3 2 2 3 4" xfId="57595"/>
    <cellStyle name="Normal 8 3 2 2 4" xfId="27461"/>
    <cellStyle name="Normal 8 3 2 2 4 2" xfId="27462"/>
    <cellStyle name="Normal 8 3 2 2 4 2 2" xfId="27463"/>
    <cellStyle name="Normal 8 3 2 2 4 2 2 2" xfId="57601"/>
    <cellStyle name="Normal 8 3 2 2 4 2 3" xfId="57600"/>
    <cellStyle name="Normal 8 3 2 2 4 3" xfId="27464"/>
    <cellStyle name="Normal 8 3 2 2 4 3 2" xfId="57602"/>
    <cellStyle name="Normal 8 3 2 2 4 4" xfId="57599"/>
    <cellStyle name="Normal 8 3 2 2 5" xfId="27465"/>
    <cellStyle name="Normal 8 3 2 2 5 2" xfId="27466"/>
    <cellStyle name="Normal 8 3 2 2 5 2 2" xfId="57604"/>
    <cellStyle name="Normal 8 3 2 2 5 3" xfId="57603"/>
    <cellStyle name="Normal 8 3 2 2 6" xfId="27467"/>
    <cellStyle name="Normal 8 3 2 2 6 2" xfId="57605"/>
    <cellStyle name="Normal 8 3 2 2 7" xfId="57590"/>
    <cellStyle name="Normal 8 3 2 3" xfId="27468"/>
    <cellStyle name="Normal 8 3 2 3 2" xfId="27469"/>
    <cellStyle name="Normal 8 3 2 3 2 2" xfId="27470"/>
    <cellStyle name="Normal 8 3 2 3 2 2 2" xfId="27471"/>
    <cellStyle name="Normal 8 3 2 3 2 2 2 2" xfId="57609"/>
    <cellStyle name="Normal 8 3 2 3 2 2 3" xfId="57608"/>
    <cellStyle name="Normal 8 3 2 3 2 3" xfId="27472"/>
    <cellStyle name="Normal 8 3 2 3 2 3 2" xfId="57610"/>
    <cellStyle name="Normal 8 3 2 3 2 4" xfId="57607"/>
    <cellStyle name="Normal 8 3 2 3 3" xfId="27473"/>
    <cellStyle name="Normal 8 3 2 3 3 2" xfId="27474"/>
    <cellStyle name="Normal 8 3 2 3 3 2 2" xfId="27475"/>
    <cellStyle name="Normal 8 3 2 3 3 2 2 2" xfId="57613"/>
    <cellStyle name="Normal 8 3 2 3 3 2 3" xfId="57612"/>
    <cellStyle name="Normal 8 3 2 3 3 3" xfId="27476"/>
    <cellStyle name="Normal 8 3 2 3 3 3 2" xfId="57614"/>
    <cellStyle name="Normal 8 3 2 3 3 4" xfId="57611"/>
    <cellStyle name="Normal 8 3 2 3 4" xfId="27477"/>
    <cellStyle name="Normal 8 3 2 3 4 2" xfId="27478"/>
    <cellStyle name="Normal 8 3 2 3 4 2 2" xfId="27479"/>
    <cellStyle name="Normal 8 3 2 3 4 2 2 2" xfId="57617"/>
    <cellStyle name="Normal 8 3 2 3 4 2 3" xfId="57616"/>
    <cellStyle name="Normal 8 3 2 3 4 3" xfId="27480"/>
    <cellStyle name="Normal 8 3 2 3 4 3 2" xfId="57618"/>
    <cellStyle name="Normal 8 3 2 3 4 4" xfId="57615"/>
    <cellStyle name="Normal 8 3 2 3 5" xfId="27481"/>
    <cellStyle name="Normal 8 3 2 3 5 2" xfId="27482"/>
    <cellStyle name="Normal 8 3 2 3 5 2 2" xfId="57620"/>
    <cellStyle name="Normal 8 3 2 3 5 3" xfId="57619"/>
    <cellStyle name="Normal 8 3 2 3 6" xfId="27483"/>
    <cellStyle name="Normal 8 3 2 3 6 2" xfId="57621"/>
    <cellStyle name="Normal 8 3 2 3 7" xfId="57606"/>
    <cellStyle name="Normal 8 3 2 4" xfId="27484"/>
    <cellStyle name="Normal 8 3 2 4 2" xfId="27485"/>
    <cellStyle name="Normal 8 3 2 4 2 2" xfId="27486"/>
    <cellStyle name="Normal 8 3 2 4 2 2 2" xfId="27487"/>
    <cellStyle name="Normal 8 3 2 4 2 2 2 2" xfId="57625"/>
    <cellStyle name="Normal 8 3 2 4 2 2 3" xfId="57624"/>
    <cellStyle name="Normal 8 3 2 4 2 3" xfId="27488"/>
    <cellStyle name="Normal 8 3 2 4 2 3 2" xfId="57626"/>
    <cellStyle name="Normal 8 3 2 4 2 4" xfId="57623"/>
    <cellStyle name="Normal 8 3 2 4 3" xfId="27489"/>
    <cellStyle name="Normal 8 3 2 4 3 2" xfId="27490"/>
    <cellStyle name="Normal 8 3 2 4 3 2 2" xfId="27491"/>
    <cellStyle name="Normal 8 3 2 4 3 2 2 2" xfId="57629"/>
    <cellStyle name="Normal 8 3 2 4 3 2 3" xfId="57628"/>
    <cellStyle name="Normal 8 3 2 4 3 3" xfId="27492"/>
    <cellStyle name="Normal 8 3 2 4 3 3 2" xfId="57630"/>
    <cellStyle name="Normal 8 3 2 4 3 4" xfId="57627"/>
    <cellStyle name="Normal 8 3 2 4 4" xfId="27493"/>
    <cellStyle name="Normal 8 3 2 4 4 2" xfId="27494"/>
    <cellStyle name="Normal 8 3 2 4 4 2 2" xfId="57632"/>
    <cellStyle name="Normal 8 3 2 4 4 3" xfId="57631"/>
    <cellStyle name="Normal 8 3 2 4 5" xfId="27495"/>
    <cellStyle name="Normal 8 3 2 4 5 2" xfId="57633"/>
    <cellStyle name="Normal 8 3 2 4 6" xfId="57622"/>
    <cellStyle name="Normal 8 3 2 5" xfId="27496"/>
    <cellStyle name="Normal 8 3 2 5 2" xfId="27497"/>
    <cellStyle name="Normal 8 3 2 5 2 2" xfId="27498"/>
    <cellStyle name="Normal 8 3 2 5 2 2 2" xfId="57636"/>
    <cellStyle name="Normal 8 3 2 5 2 3" xfId="57635"/>
    <cellStyle name="Normal 8 3 2 5 3" xfId="27499"/>
    <cellStyle name="Normal 8 3 2 5 3 2" xfId="57637"/>
    <cellStyle name="Normal 8 3 2 5 4" xfId="57634"/>
    <cellStyle name="Normal 8 3 2 6" xfId="27500"/>
    <cellStyle name="Normal 8 3 2 6 2" xfId="27501"/>
    <cellStyle name="Normal 8 3 2 6 2 2" xfId="27502"/>
    <cellStyle name="Normal 8 3 2 6 2 2 2" xfId="57640"/>
    <cellStyle name="Normal 8 3 2 6 2 3" xfId="57639"/>
    <cellStyle name="Normal 8 3 2 6 3" xfId="27503"/>
    <cellStyle name="Normal 8 3 2 6 3 2" xfId="57641"/>
    <cellStyle name="Normal 8 3 2 6 4" xfId="57638"/>
    <cellStyle name="Normal 8 3 2 7" xfId="27504"/>
    <cellStyle name="Normal 8 3 2 7 2" xfId="27505"/>
    <cellStyle name="Normal 8 3 2 7 2 2" xfId="27506"/>
    <cellStyle name="Normal 8 3 2 7 2 2 2" xfId="57644"/>
    <cellStyle name="Normal 8 3 2 7 2 3" xfId="57643"/>
    <cellStyle name="Normal 8 3 2 7 3" xfId="27507"/>
    <cellStyle name="Normal 8 3 2 7 3 2" xfId="57645"/>
    <cellStyle name="Normal 8 3 2 7 4" xfId="57642"/>
    <cellStyle name="Normal 8 3 2 8" xfId="27508"/>
    <cellStyle name="Normal 8 3 2 8 2" xfId="27509"/>
    <cellStyle name="Normal 8 3 2 8 2 2" xfId="27510"/>
    <cellStyle name="Normal 8 3 2 8 2 2 2" xfId="57648"/>
    <cellStyle name="Normal 8 3 2 8 2 3" xfId="57647"/>
    <cellStyle name="Normal 8 3 2 8 3" xfId="27511"/>
    <cellStyle name="Normal 8 3 2 8 3 2" xfId="57649"/>
    <cellStyle name="Normal 8 3 2 8 4" xfId="57646"/>
    <cellStyle name="Normal 8 3 2 9" xfId="27512"/>
    <cellStyle name="Normal 8 3 2 9 2" xfId="27513"/>
    <cellStyle name="Normal 8 3 2 9 2 2" xfId="27514"/>
    <cellStyle name="Normal 8 3 2 9 2 2 2" xfId="57652"/>
    <cellStyle name="Normal 8 3 2 9 2 3" xfId="57651"/>
    <cellStyle name="Normal 8 3 2 9 3" xfId="27515"/>
    <cellStyle name="Normal 8 3 2 9 3 2" xfId="57653"/>
    <cellStyle name="Normal 8 3 2 9 4" xfId="57650"/>
    <cellStyle name="Normal 8 3 3" xfId="27516"/>
    <cellStyle name="Normal 8 3 3 2" xfId="27517"/>
    <cellStyle name="Normal 8 3 3 2 2" xfId="27518"/>
    <cellStyle name="Normal 8 3 3 2 2 2" xfId="27519"/>
    <cellStyle name="Normal 8 3 3 2 2 2 2" xfId="57657"/>
    <cellStyle name="Normal 8 3 3 2 2 3" xfId="57656"/>
    <cellStyle name="Normal 8 3 3 2 3" xfId="27520"/>
    <cellStyle name="Normal 8 3 3 2 3 2" xfId="57658"/>
    <cellStyle name="Normal 8 3 3 2 4" xfId="57655"/>
    <cellStyle name="Normal 8 3 3 3" xfId="27521"/>
    <cellStyle name="Normal 8 3 3 3 2" xfId="27522"/>
    <cellStyle name="Normal 8 3 3 3 2 2" xfId="27523"/>
    <cellStyle name="Normal 8 3 3 3 2 2 2" xfId="57661"/>
    <cellStyle name="Normal 8 3 3 3 2 3" xfId="57660"/>
    <cellStyle name="Normal 8 3 3 3 3" xfId="27524"/>
    <cellStyle name="Normal 8 3 3 3 3 2" xfId="57662"/>
    <cellStyle name="Normal 8 3 3 3 4" xfId="57659"/>
    <cellStyle name="Normal 8 3 3 4" xfId="27525"/>
    <cellStyle name="Normal 8 3 3 4 2" xfId="27526"/>
    <cellStyle name="Normal 8 3 3 4 2 2" xfId="27527"/>
    <cellStyle name="Normal 8 3 3 4 2 2 2" xfId="57665"/>
    <cellStyle name="Normal 8 3 3 4 2 3" xfId="57664"/>
    <cellStyle name="Normal 8 3 3 4 3" xfId="27528"/>
    <cellStyle name="Normal 8 3 3 4 3 2" xfId="57666"/>
    <cellStyle name="Normal 8 3 3 4 4" xfId="57663"/>
    <cellStyle name="Normal 8 3 3 5" xfId="27529"/>
    <cellStyle name="Normal 8 3 3 5 2" xfId="27530"/>
    <cellStyle name="Normal 8 3 3 5 2 2" xfId="57668"/>
    <cellStyle name="Normal 8 3 3 5 3" xfId="57667"/>
    <cellStyle name="Normal 8 3 3 6" xfId="27531"/>
    <cellStyle name="Normal 8 3 3 6 2" xfId="57669"/>
    <cellStyle name="Normal 8 3 3 7" xfId="57654"/>
    <cellStyle name="Normal 8 3 4" xfId="27532"/>
    <cellStyle name="Normal 8 3 4 2" xfId="27533"/>
    <cellStyle name="Normal 8 3 4 2 2" xfId="27534"/>
    <cellStyle name="Normal 8 3 4 2 2 2" xfId="27535"/>
    <cellStyle name="Normal 8 3 4 2 2 2 2" xfId="57673"/>
    <cellStyle name="Normal 8 3 4 2 2 3" xfId="57672"/>
    <cellStyle name="Normal 8 3 4 2 3" xfId="27536"/>
    <cellStyle name="Normal 8 3 4 2 3 2" xfId="57674"/>
    <cellStyle name="Normal 8 3 4 2 4" xfId="57671"/>
    <cellStyle name="Normal 8 3 4 3" xfId="27537"/>
    <cellStyle name="Normal 8 3 4 3 2" xfId="27538"/>
    <cellStyle name="Normal 8 3 4 3 2 2" xfId="27539"/>
    <cellStyle name="Normal 8 3 4 3 2 2 2" xfId="57677"/>
    <cellStyle name="Normal 8 3 4 3 2 3" xfId="57676"/>
    <cellStyle name="Normal 8 3 4 3 3" xfId="27540"/>
    <cellStyle name="Normal 8 3 4 3 3 2" xfId="57678"/>
    <cellStyle name="Normal 8 3 4 3 4" xfId="57675"/>
    <cellStyle name="Normal 8 3 4 4" xfId="27541"/>
    <cellStyle name="Normal 8 3 4 4 2" xfId="27542"/>
    <cellStyle name="Normal 8 3 4 4 2 2" xfId="27543"/>
    <cellStyle name="Normal 8 3 4 4 2 2 2" xfId="57681"/>
    <cellStyle name="Normal 8 3 4 4 2 3" xfId="57680"/>
    <cellStyle name="Normal 8 3 4 4 3" xfId="27544"/>
    <cellStyle name="Normal 8 3 4 4 3 2" xfId="57682"/>
    <cellStyle name="Normal 8 3 4 4 4" xfId="57679"/>
    <cellStyle name="Normal 8 3 4 5" xfId="27545"/>
    <cellStyle name="Normal 8 3 4 5 2" xfId="27546"/>
    <cellStyle name="Normal 8 3 4 5 2 2" xfId="57684"/>
    <cellStyle name="Normal 8 3 4 5 3" xfId="57683"/>
    <cellStyle name="Normal 8 3 4 6" xfId="27547"/>
    <cellStyle name="Normal 8 3 4 6 2" xfId="57685"/>
    <cellStyle name="Normal 8 3 4 7" xfId="57670"/>
    <cellStyle name="Normal 8 3 5" xfId="27548"/>
    <cellStyle name="Normal 8 3 5 2" xfId="27549"/>
    <cellStyle name="Normal 8 3 5 2 2" xfId="27550"/>
    <cellStyle name="Normal 8 3 5 2 2 2" xfId="27551"/>
    <cellStyle name="Normal 8 3 5 2 2 2 2" xfId="57689"/>
    <cellStyle name="Normal 8 3 5 2 2 3" xfId="57688"/>
    <cellStyle name="Normal 8 3 5 2 3" xfId="27552"/>
    <cellStyle name="Normal 8 3 5 2 3 2" xfId="57690"/>
    <cellStyle name="Normal 8 3 5 2 4" xfId="57687"/>
    <cellStyle name="Normal 8 3 5 3" xfId="27553"/>
    <cellStyle name="Normal 8 3 5 3 2" xfId="27554"/>
    <cellStyle name="Normal 8 3 5 3 2 2" xfId="27555"/>
    <cellStyle name="Normal 8 3 5 3 2 2 2" xfId="57693"/>
    <cellStyle name="Normal 8 3 5 3 2 3" xfId="57692"/>
    <cellStyle name="Normal 8 3 5 3 3" xfId="27556"/>
    <cellStyle name="Normal 8 3 5 3 3 2" xfId="57694"/>
    <cellStyle name="Normal 8 3 5 3 4" xfId="57691"/>
    <cellStyle name="Normal 8 3 5 4" xfId="27557"/>
    <cellStyle name="Normal 8 3 5 4 2" xfId="27558"/>
    <cellStyle name="Normal 8 3 5 4 2 2" xfId="57696"/>
    <cellStyle name="Normal 8 3 5 4 3" xfId="57695"/>
    <cellStyle name="Normal 8 3 5 5" xfId="27559"/>
    <cellStyle name="Normal 8 3 5 5 2" xfId="57697"/>
    <cellStyle name="Normal 8 3 5 6" xfId="57686"/>
    <cellStyle name="Normal 8 3 6" xfId="27560"/>
    <cellStyle name="Normal 8 3 6 2" xfId="27561"/>
    <cellStyle name="Normal 8 3 6 2 2" xfId="27562"/>
    <cellStyle name="Normal 8 3 6 2 2 2" xfId="57700"/>
    <cellStyle name="Normal 8 3 6 2 3" xfId="57699"/>
    <cellStyle name="Normal 8 3 6 3" xfId="27563"/>
    <cellStyle name="Normal 8 3 6 3 2" xfId="57701"/>
    <cellStyle name="Normal 8 3 6 4" xfId="57698"/>
    <cellStyle name="Normal 8 3 7" xfId="27564"/>
    <cellStyle name="Normal 8 3 7 2" xfId="27565"/>
    <cellStyle name="Normal 8 3 7 2 2" xfId="27566"/>
    <cellStyle name="Normal 8 3 7 2 2 2" xfId="57704"/>
    <cellStyle name="Normal 8 3 7 2 3" xfId="57703"/>
    <cellStyle name="Normal 8 3 7 3" xfId="27567"/>
    <cellStyle name="Normal 8 3 7 3 2" xfId="57705"/>
    <cellStyle name="Normal 8 3 7 4" xfId="57702"/>
    <cellStyle name="Normal 8 3 8" xfId="27568"/>
    <cellStyle name="Normal 8 3 8 2" xfId="27569"/>
    <cellStyle name="Normal 8 3 8 2 2" xfId="27570"/>
    <cellStyle name="Normal 8 3 8 2 2 2" xfId="57708"/>
    <cellStyle name="Normal 8 3 8 2 3" xfId="57707"/>
    <cellStyle name="Normal 8 3 8 3" xfId="27571"/>
    <cellStyle name="Normal 8 3 8 3 2" xfId="57709"/>
    <cellStyle name="Normal 8 3 8 4" xfId="57706"/>
    <cellStyle name="Normal 8 3 9" xfId="27572"/>
    <cellStyle name="Normal 8 3 9 2" xfId="27573"/>
    <cellStyle name="Normal 8 3 9 2 2" xfId="27574"/>
    <cellStyle name="Normal 8 3 9 2 2 2" xfId="57712"/>
    <cellStyle name="Normal 8 3 9 2 3" xfId="57711"/>
    <cellStyle name="Normal 8 3 9 3" xfId="27575"/>
    <cellStyle name="Normal 8 3 9 3 2" xfId="57713"/>
    <cellStyle name="Normal 8 3 9 4" xfId="57710"/>
    <cellStyle name="Normal 8 4" xfId="27576"/>
    <cellStyle name="Normal 8 4 10" xfId="27577"/>
    <cellStyle name="Normal 8 4 10 2" xfId="27578"/>
    <cellStyle name="Normal 8 4 10 2 2" xfId="57716"/>
    <cellStyle name="Normal 8 4 10 3" xfId="57715"/>
    <cellStyle name="Normal 8 4 11" xfId="27579"/>
    <cellStyle name="Normal 8 4 11 2" xfId="57717"/>
    <cellStyle name="Normal 8 4 12" xfId="57714"/>
    <cellStyle name="Normal 8 4 2" xfId="27580"/>
    <cellStyle name="Normal 8 4 2 2" xfId="27581"/>
    <cellStyle name="Normal 8 4 2 2 2" xfId="27582"/>
    <cellStyle name="Normal 8 4 2 2 2 2" xfId="27583"/>
    <cellStyle name="Normal 8 4 2 2 2 2 2" xfId="57721"/>
    <cellStyle name="Normal 8 4 2 2 2 3" xfId="57720"/>
    <cellStyle name="Normal 8 4 2 2 3" xfId="27584"/>
    <cellStyle name="Normal 8 4 2 2 3 2" xfId="57722"/>
    <cellStyle name="Normal 8 4 2 2 4" xfId="57719"/>
    <cellStyle name="Normal 8 4 2 3" xfId="27585"/>
    <cellStyle name="Normal 8 4 2 3 2" xfId="27586"/>
    <cellStyle name="Normal 8 4 2 3 2 2" xfId="27587"/>
    <cellStyle name="Normal 8 4 2 3 2 2 2" xfId="57725"/>
    <cellStyle name="Normal 8 4 2 3 2 3" xfId="57724"/>
    <cellStyle name="Normal 8 4 2 3 3" xfId="27588"/>
    <cellStyle name="Normal 8 4 2 3 3 2" xfId="57726"/>
    <cellStyle name="Normal 8 4 2 3 4" xfId="57723"/>
    <cellStyle name="Normal 8 4 2 4" xfId="27589"/>
    <cellStyle name="Normal 8 4 2 4 2" xfId="27590"/>
    <cellStyle name="Normal 8 4 2 4 2 2" xfId="27591"/>
    <cellStyle name="Normal 8 4 2 4 2 2 2" xfId="57729"/>
    <cellStyle name="Normal 8 4 2 4 2 3" xfId="57728"/>
    <cellStyle name="Normal 8 4 2 4 3" xfId="27592"/>
    <cellStyle name="Normal 8 4 2 4 3 2" xfId="57730"/>
    <cellStyle name="Normal 8 4 2 4 4" xfId="57727"/>
    <cellStyle name="Normal 8 4 2 5" xfId="27593"/>
    <cellStyle name="Normal 8 4 2 5 2" xfId="27594"/>
    <cellStyle name="Normal 8 4 2 5 2 2" xfId="57732"/>
    <cellStyle name="Normal 8 4 2 5 3" xfId="57731"/>
    <cellStyle name="Normal 8 4 2 6" xfId="27595"/>
    <cellStyle name="Normal 8 4 2 6 2" xfId="57733"/>
    <cellStyle name="Normal 8 4 2 7" xfId="57718"/>
    <cellStyle name="Normal 8 4 3" xfId="27596"/>
    <cellStyle name="Normal 8 4 3 2" xfId="27597"/>
    <cellStyle name="Normal 8 4 3 2 2" xfId="27598"/>
    <cellStyle name="Normal 8 4 3 2 2 2" xfId="27599"/>
    <cellStyle name="Normal 8 4 3 2 2 2 2" xfId="57737"/>
    <cellStyle name="Normal 8 4 3 2 2 3" xfId="57736"/>
    <cellStyle name="Normal 8 4 3 2 3" xfId="27600"/>
    <cellStyle name="Normal 8 4 3 2 3 2" xfId="57738"/>
    <cellStyle name="Normal 8 4 3 2 4" xfId="57735"/>
    <cellStyle name="Normal 8 4 3 3" xfId="27601"/>
    <cellStyle name="Normal 8 4 3 3 2" xfId="27602"/>
    <cellStyle name="Normal 8 4 3 3 2 2" xfId="27603"/>
    <cellStyle name="Normal 8 4 3 3 2 2 2" xfId="57741"/>
    <cellStyle name="Normal 8 4 3 3 2 3" xfId="57740"/>
    <cellStyle name="Normal 8 4 3 3 3" xfId="27604"/>
    <cellStyle name="Normal 8 4 3 3 3 2" xfId="57742"/>
    <cellStyle name="Normal 8 4 3 3 4" xfId="57739"/>
    <cellStyle name="Normal 8 4 3 4" xfId="27605"/>
    <cellStyle name="Normal 8 4 3 4 2" xfId="27606"/>
    <cellStyle name="Normal 8 4 3 4 2 2" xfId="27607"/>
    <cellStyle name="Normal 8 4 3 4 2 2 2" xfId="57745"/>
    <cellStyle name="Normal 8 4 3 4 2 3" xfId="57744"/>
    <cellStyle name="Normal 8 4 3 4 3" xfId="27608"/>
    <cellStyle name="Normal 8 4 3 4 3 2" xfId="57746"/>
    <cellStyle name="Normal 8 4 3 4 4" xfId="57743"/>
    <cellStyle name="Normal 8 4 3 5" xfId="27609"/>
    <cellStyle name="Normal 8 4 3 5 2" xfId="27610"/>
    <cellStyle name="Normal 8 4 3 5 2 2" xfId="57748"/>
    <cellStyle name="Normal 8 4 3 5 3" xfId="57747"/>
    <cellStyle name="Normal 8 4 3 6" xfId="27611"/>
    <cellStyle name="Normal 8 4 3 6 2" xfId="57749"/>
    <cellStyle name="Normal 8 4 3 7" xfId="57734"/>
    <cellStyle name="Normal 8 4 4" xfId="27612"/>
    <cellStyle name="Normal 8 4 4 2" xfId="27613"/>
    <cellStyle name="Normal 8 4 4 2 2" xfId="27614"/>
    <cellStyle name="Normal 8 4 4 2 2 2" xfId="27615"/>
    <cellStyle name="Normal 8 4 4 2 2 2 2" xfId="57753"/>
    <cellStyle name="Normal 8 4 4 2 2 3" xfId="57752"/>
    <cellStyle name="Normal 8 4 4 2 3" xfId="27616"/>
    <cellStyle name="Normal 8 4 4 2 3 2" xfId="57754"/>
    <cellStyle name="Normal 8 4 4 2 4" xfId="57751"/>
    <cellStyle name="Normal 8 4 4 3" xfId="27617"/>
    <cellStyle name="Normal 8 4 4 3 2" xfId="27618"/>
    <cellStyle name="Normal 8 4 4 3 2 2" xfId="27619"/>
    <cellStyle name="Normal 8 4 4 3 2 2 2" xfId="57757"/>
    <cellStyle name="Normal 8 4 4 3 2 3" xfId="57756"/>
    <cellStyle name="Normal 8 4 4 3 3" xfId="27620"/>
    <cellStyle name="Normal 8 4 4 3 3 2" xfId="57758"/>
    <cellStyle name="Normal 8 4 4 3 4" xfId="57755"/>
    <cellStyle name="Normal 8 4 4 4" xfId="27621"/>
    <cellStyle name="Normal 8 4 4 4 2" xfId="27622"/>
    <cellStyle name="Normal 8 4 4 4 2 2" xfId="57760"/>
    <cellStyle name="Normal 8 4 4 4 3" xfId="57759"/>
    <cellStyle name="Normal 8 4 4 5" xfId="27623"/>
    <cellStyle name="Normal 8 4 4 5 2" xfId="57761"/>
    <cellStyle name="Normal 8 4 4 6" xfId="57750"/>
    <cellStyle name="Normal 8 4 5" xfId="27624"/>
    <cellStyle name="Normal 8 4 5 2" xfId="27625"/>
    <cellStyle name="Normal 8 4 5 2 2" xfId="27626"/>
    <cellStyle name="Normal 8 4 5 2 2 2" xfId="57764"/>
    <cellStyle name="Normal 8 4 5 2 3" xfId="57763"/>
    <cellStyle name="Normal 8 4 5 3" xfId="27627"/>
    <cellStyle name="Normal 8 4 5 3 2" xfId="57765"/>
    <cellStyle name="Normal 8 4 5 4" xfId="57762"/>
    <cellStyle name="Normal 8 4 6" xfId="27628"/>
    <cellStyle name="Normal 8 4 6 2" xfId="27629"/>
    <cellStyle name="Normal 8 4 6 2 2" xfId="27630"/>
    <cellStyle name="Normal 8 4 6 2 2 2" xfId="57768"/>
    <cellStyle name="Normal 8 4 6 2 3" xfId="57767"/>
    <cellStyle name="Normal 8 4 6 3" xfId="27631"/>
    <cellStyle name="Normal 8 4 6 3 2" xfId="57769"/>
    <cellStyle name="Normal 8 4 6 4" xfId="57766"/>
    <cellStyle name="Normal 8 4 7" xfId="27632"/>
    <cellStyle name="Normal 8 4 7 2" xfId="27633"/>
    <cellStyle name="Normal 8 4 7 2 2" xfId="27634"/>
    <cellStyle name="Normal 8 4 7 2 2 2" xfId="57772"/>
    <cellStyle name="Normal 8 4 7 2 3" xfId="57771"/>
    <cellStyle name="Normal 8 4 7 3" xfId="27635"/>
    <cellStyle name="Normal 8 4 7 3 2" xfId="57773"/>
    <cellStyle name="Normal 8 4 7 4" xfId="57770"/>
    <cellStyle name="Normal 8 4 8" xfId="27636"/>
    <cellStyle name="Normal 8 4 8 2" xfId="27637"/>
    <cellStyle name="Normal 8 4 8 2 2" xfId="27638"/>
    <cellStyle name="Normal 8 4 8 2 2 2" xfId="57776"/>
    <cellStyle name="Normal 8 4 8 2 3" xfId="57775"/>
    <cellStyle name="Normal 8 4 8 3" xfId="27639"/>
    <cellStyle name="Normal 8 4 8 3 2" xfId="57777"/>
    <cellStyle name="Normal 8 4 8 4" xfId="57774"/>
    <cellStyle name="Normal 8 4 9" xfId="27640"/>
    <cellStyle name="Normal 8 4 9 2" xfId="27641"/>
    <cellStyle name="Normal 8 4 9 2 2" xfId="27642"/>
    <cellStyle name="Normal 8 4 9 2 2 2" xfId="57780"/>
    <cellStyle name="Normal 8 4 9 2 3" xfId="57779"/>
    <cellStyle name="Normal 8 4 9 3" xfId="27643"/>
    <cellStyle name="Normal 8 4 9 3 2" xfId="57781"/>
    <cellStyle name="Normal 8 4 9 4" xfId="57778"/>
    <cellStyle name="Normal 8 5" xfId="27644"/>
    <cellStyle name="Normal 8 5 2" xfId="27645"/>
    <cellStyle name="Normal 8 5 2 2" xfId="27646"/>
    <cellStyle name="Normal 8 5 2 2 2" xfId="27647"/>
    <cellStyle name="Normal 8 5 2 2 2 2" xfId="57785"/>
    <cellStyle name="Normal 8 5 2 2 3" xfId="57784"/>
    <cellStyle name="Normal 8 5 2 3" xfId="27648"/>
    <cellStyle name="Normal 8 5 2 3 2" xfId="57786"/>
    <cellStyle name="Normal 8 5 2 4" xfId="57783"/>
    <cellStyle name="Normal 8 5 3" xfId="27649"/>
    <cellStyle name="Normal 8 5 3 2" xfId="27650"/>
    <cellStyle name="Normal 8 5 3 2 2" xfId="27651"/>
    <cellStyle name="Normal 8 5 3 2 2 2" xfId="57789"/>
    <cellStyle name="Normal 8 5 3 2 3" xfId="57788"/>
    <cellStyle name="Normal 8 5 3 3" xfId="27652"/>
    <cellStyle name="Normal 8 5 3 3 2" xfId="57790"/>
    <cellStyle name="Normal 8 5 3 4" xfId="57787"/>
    <cellStyle name="Normal 8 5 4" xfId="27653"/>
    <cellStyle name="Normal 8 5 4 2" xfId="27654"/>
    <cellStyle name="Normal 8 5 4 2 2" xfId="27655"/>
    <cellStyle name="Normal 8 5 4 2 2 2" xfId="57793"/>
    <cellStyle name="Normal 8 5 4 2 3" xfId="57792"/>
    <cellStyle name="Normal 8 5 4 3" xfId="27656"/>
    <cellStyle name="Normal 8 5 4 3 2" xfId="57794"/>
    <cellStyle name="Normal 8 5 4 4" xfId="57791"/>
    <cellStyle name="Normal 8 5 5" xfId="27657"/>
    <cellStyle name="Normal 8 5 5 2" xfId="27658"/>
    <cellStyle name="Normal 8 5 5 2 2" xfId="57796"/>
    <cellStyle name="Normal 8 5 5 3" xfId="57795"/>
    <cellStyle name="Normal 8 5 6" xfId="27659"/>
    <cellStyle name="Normal 8 5 6 2" xfId="57797"/>
    <cellStyle name="Normal 8 5 7" xfId="57782"/>
    <cellStyle name="Normal 8 6" xfId="27660"/>
    <cellStyle name="Normal 8 6 2" xfId="27661"/>
    <cellStyle name="Normal 8 6 2 2" xfId="27662"/>
    <cellStyle name="Normal 8 6 2 2 2" xfId="27663"/>
    <cellStyle name="Normal 8 6 2 2 2 2" xfId="57801"/>
    <cellStyle name="Normal 8 6 2 2 3" xfId="57800"/>
    <cellStyle name="Normal 8 6 2 3" xfId="27664"/>
    <cellStyle name="Normal 8 6 2 3 2" xfId="57802"/>
    <cellStyle name="Normal 8 6 2 4" xfId="57799"/>
    <cellStyle name="Normal 8 6 3" xfId="27665"/>
    <cellStyle name="Normal 8 6 3 2" xfId="27666"/>
    <cellStyle name="Normal 8 6 3 2 2" xfId="27667"/>
    <cellStyle name="Normal 8 6 3 2 2 2" xfId="57805"/>
    <cellStyle name="Normal 8 6 3 2 3" xfId="57804"/>
    <cellStyle name="Normal 8 6 3 3" xfId="27668"/>
    <cellStyle name="Normal 8 6 3 3 2" xfId="57806"/>
    <cellStyle name="Normal 8 6 3 4" xfId="57803"/>
    <cellStyle name="Normal 8 6 4" xfId="27669"/>
    <cellStyle name="Normal 8 6 4 2" xfId="27670"/>
    <cellStyle name="Normal 8 6 4 2 2" xfId="27671"/>
    <cellStyle name="Normal 8 6 4 2 2 2" xfId="57809"/>
    <cellStyle name="Normal 8 6 4 2 3" xfId="57808"/>
    <cellStyle name="Normal 8 6 4 3" xfId="27672"/>
    <cellStyle name="Normal 8 6 4 3 2" xfId="57810"/>
    <cellStyle name="Normal 8 6 4 4" xfId="57807"/>
    <cellStyle name="Normal 8 6 5" xfId="27673"/>
    <cellStyle name="Normal 8 6 5 2" xfId="27674"/>
    <cellStyle name="Normal 8 6 5 2 2" xfId="57812"/>
    <cellStyle name="Normal 8 6 5 3" xfId="57811"/>
    <cellStyle name="Normal 8 6 6" xfId="27675"/>
    <cellStyle name="Normal 8 6 6 2" xfId="57813"/>
    <cellStyle name="Normal 8 6 7" xfId="57798"/>
    <cellStyle name="Normal 8 7" xfId="27676"/>
    <cellStyle name="Normal 8 7 2" xfId="27677"/>
    <cellStyle name="Normal 8 7 2 2" xfId="27678"/>
    <cellStyle name="Normal 8 7 2 2 2" xfId="27679"/>
    <cellStyle name="Normal 8 7 2 2 2 2" xfId="57817"/>
    <cellStyle name="Normal 8 7 2 2 3" xfId="57816"/>
    <cellStyle name="Normal 8 7 2 3" xfId="27680"/>
    <cellStyle name="Normal 8 7 2 3 2" xfId="57818"/>
    <cellStyle name="Normal 8 7 2 4" xfId="57815"/>
    <cellStyle name="Normal 8 7 3" xfId="27681"/>
    <cellStyle name="Normal 8 7 3 2" xfId="27682"/>
    <cellStyle name="Normal 8 7 3 2 2" xfId="27683"/>
    <cellStyle name="Normal 8 7 3 2 2 2" xfId="57821"/>
    <cellStyle name="Normal 8 7 3 2 3" xfId="57820"/>
    <cellStyle name="Normal 8 7 3 3" xfId="27684"/>
    <cellStyle name="Normal 8 7 3 3 2" xfId="57822"/>
    <cellStyle name="Normal 8 7 3 4" xfId="57819"/>
    <cellStyle name="Normal 8 7 4" xfId="27685"/>
    <cellStyle name="Normal 8 7 4 2" xfId="27686"/>
    <cellStyle name="Normal 8 7 4 2 2" xfId="57824"/>
    <cellStyle name="Normal 8 7 4 3" xfId="57823"/>
    <cellStyle name="Normal 8 7 5" xfId="27687"/>
    <cellStyle name="Normal 8 7 5 2" xfId="57825"/>
    <cellStyle name="Normal 8 7 6" xfId="57814"/>
    <cellStyle name="Normal 8 8" xfId="27688"/>
    <cellStyle name="Normal 8 8 2" xfId="27689"/>
    <cellStyle name="Normal 8 8 2 2" xfId="27690"/>
    <cellStyle name="Normal 8 8 2 2 2" xfId="57828"/>
    <cellStyle name="Normal 8 8 2 3" xfId="57827"/>
    <cellStyle name="Normal 8 8 3" xfId="27691"/>
    <cellStyle name="Normal 8 8 3 2" xfId="57829"/>
    <cellStyle name="Normal 8 8 4" xfId="57826"/>
    <cellStyle name="Normal 8 9" xfId="27692"/>
    <cellStyle name="Normal 8 9 2" xfId="27693"/>
    <cellStyle name="Normal 8 9 2 2" xfId="27694"/>
    <cellStyle name="Normal 8 9 2 2 2" xfId="57832"/>
    <cellStyle name="Normal 8 9 2 3" xfId="57831"/>
    <cellStyle name="Normal 8 9 3" xfId="27695"/>
    <cellStyle name="Normal 8 9 3 2" xfId="57833"/>
    <cellStyle name="Normal 8 9 4" xfId="57830"/>
    <cellStyle name="Normal 9" xfId="51"/>
    <cellStyle name="Normal 9 2" xfId="584"/>
    <cellStyle name="Normal 9 2 2" xfId="30207"/>
    <cellStyle name="Normal 9 2 2 2" xfId="60306"/>
    <cellStyle name="Normal 9 2 3" xfId="30823"/>
    <cellStyle name="Normal 9 3" xfId="697"/>
    <cellStyle name="Normal 9 3 2" xfId="30286"/>
    <cellStyle name="Normal 9 3 2 2" xfId="60385"/>
    <cellStyle name="Normal 9 3 3" xfId="30902"/>
    <cellStyle name="Normal 9 4" xfId="27696"/>
    <cellStyle name="Normal 9 5" xfId="30167"/>
    <cellStyle name="Normal 9 5 2" xfId="60269"/>
    <cellStyle name="Normal 9 6" xfId="442"/>
    <cellStyle name="Normal 9 6 2" xfId="30683"/>
    <cellStyle name="Normal 9 7" xfId="30630"/>
    <cellStyle name="Normal 9 7 2" xfId="60721"/>
    <cellStyle name="Normal 9 8" xfId="30633"/>
    <cellStyle name="Normal GHG Numbers (0.00)" xfId="27697"/>
    <cellStyle name="Normal GHG Numbers (0.00) 2" xfId="30499"/>
    <cellStyle name="Normal GHG Numbers (0.00) 2 2" xfId="60592"/>
    <cellStyle name="Normal GHG Numbers (0.00) 3" xfId="30493"/>
    <cellStyle name="Normal GHG Numbers (0.00) 3 2" xfId="60586"/>
    <cellStyle name="Normal GHG Numbers (0.00) 4" xfId="30496"/>
    <cellStyle name="Normal GHG Numbers (0.00) 4 2" xfId="60589"/>
    <cellStyle name="Normal GHG Textfiels Bold" xfId="27698"/>
    <cellStyle name="Normal GHG Textfiels Bold 2" xfId="30500"/>
    <cellStyle name="Normal GHG Textfiels Bold 2 2" xfId="60593"/>
    <cellStyle name="Normal GHG Textfiels Bold 3" xfId="30492"/>
    <cellStyle name="Normal GHG Textfiels Bold 3 2" xfId="60585"/>
    <cellStyle name="Normal GHG Textfiels Bold 4" xfId="30497"/>
    <cellStyle name="Normal GHG Textfiels Bold 4 2" xfId="60590"/>
    <cellStyle name="Normal GHG whole table" xfId="27699"/>
    <cellStyle name="Normal GHG whole table 2" xfId="30501"/>
    <cellStyle name="Normal GHG whole table 2 2" xfId="60594"/>
    <cellStyle name="Normal GHG whole table 3" xfId="30491"/>
    <cellStyle name="Normal GHG whole table 3 2" xfId="60584"/>
    <cellStyle name="Normal GHG whole table 4" xfId="30498"/>
    <cellStyle name="Normal GHG whole table 4 2" xfId="60591"/>
    <cellStyle name="Note 2" xfId="340"/>
    <cellStyle name="Note 2 2" xfId="341"/>
    <cellStyle name="Note 2 2 2" xfId="342"/>
    <cellStyle name="Note 2 2 2 2" xfId="486"/>
    <cellStyle name="Note 2 2 2 2 2" xfId="30727"/>
    <cellStyle name="Note 2 2 2 3" xfId="30425"/>
    <cellStyle name="Note 2 2 2 3 2" xfId="60518"/>
    <cellStyle name="Note 2 2 3" xfId="487"/>
    <cellStyle name="Note 2 2 3 2" xfId="30728"/>
    <cellStyle name="Note 2 2 4" xfId="30424"/>
    <cellStyle name="Note 2 2 4 2" xfId="60517"/>
    <cellStyle name="Note 2 3" xfId="343"/>
    <cellStyle name="Note 2 3 2" xfId="485"/>
    <cellStyle name="Note 2 3 2 2" xfId="30726"/>
    <cellStyle name="Note 2 3 3" xfId="30426"/>
    <cellStyle name="Note 2 3 3 2" xfId="60519"/>
    <cellStyle name="Note 2 4" xfId="616"/>
    <cellStyle name="Note 2 4 2" xfId="30231"/>
    <cellStyle name="Note 2 4 2 2" xfId="60330"/>
    <cellStyle name="Note 2 4 3" xfId="30847"/>
    <cellStyle name="Note 2 5" xfId="30354"/>
    <cellStyle name="Note 2 5 2" xfId="60447"/>
    <cellStyle name="Note 2 6" xfId="488"/>
    <cellStyle name="Note 2 6 2" xfId="30729"/>
    <cellStyle name="Note 2 7" xfId="30423"/>
    <cellStyle name="Note 2 7 2" xfId="60516"/>
    <cellStyle name="Note 3" xfId="344"/>
    <cellStyle name="Note 3 2" xfId="27700"/>
    <cellStyle name="Note 3 2 2" xfId="57834"/>
    <cellStyle name="Note 3 3" xfId="484"/>
    <cellStyle name="Note 3 3 2" xfId="30725"/>
    <cellStyle name="Note 3 4" xfId="30427"/>
    <cellStyle name="Note 3 4 2" xfId="60520"/>
    <cellStyle name="Notes" xfId="345"/>
    <cellStyle name="Numbers Bold (0)" xfId="346"/>
    <cellStyle name="OffSheet" xfId="347"/>
    <cellStyle name="OffSheet 2" xfId="348"/>
    <cellStyle name="OffSheet 2 2" xfId="483"/>
    <cellStyle name="OffSheet 2 2 2" xfId="30724"/>
    <cellStyle name="OffSheet 2 3" xfId="30563"/>
    <cellStyle name="OffSheet 2 3 2" xfId="60656"/>
    <cellStyle name="OffSheet 2 4" xfId="30429"/>
    <cellStyle name="OffSheet 2 4 2" xfId="60522"/>
    <cellStyle name="OffSheet 3" xfId="569"/>
    <cellStyle name="OffSheet 3 2" xfId="30810"/>
    <cellStyle name="OffSheet 4" xfId="30564"/>
    <cellStyle name="OffSheet 4 2" xfId="60657"/>
    <cellStyle name="OffSheet 5" xfId="30428"/>
    <cellStyle name="OffSheet 5 2" xfId="60521"/>
    <cellStyle name="Output" xfId="12" builtinId="21" customBuiltin="1"/>
    <cellStyle name="Output 2" xfId="349"/>
    <cellStyle name="Output 2 2" xfId="350"/>
    <cellStyle name="Output 2 2 2" xfId="351"/>
    <cellStyle name="Output 2 2 2 2" xfId="352"/>
    <cellStyle name="Output 2 2 2 2 2" xfId="479"/>
    <cellStyle name="Output 2 2 2 2 2 2" xfId="30720"/>
    <cellStyle name="Output 2 2 2 2 3" xfId="30559"/>
    <cellStyle name="Output 2 2 2 2 3 2" xfId="60652"/>
    <cellStyle name="Output 2 2 2 2 4" xfId="30433"/>
    <cellStyle name="Output 2 2 2 2 4 2" xfId="60526"/>
    <cellStyle name="Output 2 2 2 3" xfId="480"/>
    <cellStyle name="Output 2 2 2 3 2" xfId="30721"/>
    <cellStyle name="Output 2 2 2 4" xfId="30560"/>
    <cellStyle name="Output 2 2 2 4 2" xfId="60653"/>
    <cellStyle name="Output 2 2 2 5" xfId="30432"/>
    <cellStyle name="Output 2 2 2 5 2" xfId="60525"/>
    <cellStyle name="Output 2 2 3" xfId="353"/>
    <cellStyle name="Output 2 2 3 2" xfId="478"/>
    <cellStyle name="Output 2 2 3 2 2" xfId="30719"/>
    <cellStyle name="Output 2 2 3 3" xfId="30558"/>
    <cellStyle name="Output 2 2 3 3 2" xfId="60651"/>
    <cellStyle name="Output 2 2 3 4" xfId="30434"/>
    <cellStyle name="Output 2 2 3 4 2" xfId="60527"/>
    <cellStyle name="Output 2 2 4" xfId="481"/>
    <cellStyle name="Output 2 2 4 2" xfId="30722"/>
    <cellStyle name="Output 2 2 5" xfId="30561"/>
    <cellStyle name="Output 2 2 5 2" xfId="60654"/>
    <cellStyle name="Output 2 2 6" xfId="30431"/>
    <cellStyle name="Output 2 2 6 2" xfId="60524"/>
    <cellStyle name="Output 2 3" xfId="354"/>
    <cellStyle name="Output 2 3 2" xfId="355"/>
    <cellStyle name="Output 2 3 2 2" xfId="477"/>
    <cellStyle name="Output 2 3 2 2 2" xfId="30718"/>
    <cellStyle name="Output 2 3 2 3" xfId="30556"/>
    <cellStyle name="Output 2 3 2 3 2" xfId="60649"/>
    <cellStyle name="Output 2 3 2 4" xfId="30436"/>
    <cellStyle name="Output 2 3 2 4 2" xfId="60529"/>
    <cellStyle name="Output 2 3 3" xfId="568"/>
    <cellStyle name="Output 2 3 3 2" xfId="30809"/>
    <cellStyle name="Output 2 3 4" xfId="30557"/>
    <cellStyle name="Output 2 3 4 2" xfId="60650"/>
    <cellStyle name="Output 2 3 5" xfId="30435"/>
    <cellStyle name="Output 2 3 5 2" xfId="60528"/>
    <cellStyle name="Output 2 4" xfId="356"/>
    <cellStyle name="Output 2 4 2" xfId="476"/>
    <cellStyle name="Output 2 4 2 2" xfId="30717"/>
    <cellStyle name="Output 2 4 3" xfId="30555"/>
    <cellStyle name="Output 2 4 3 2" xfId="60648"/>
    <cellStyle name="Output 2 4 4" xfId="30437"/>
    <cellStyle name="Output 2 4 4 2" xfId="60530"/>
    <cellStyle name="Output 2 5" xfId="482"/>
    <cellStyle name="Output 2 5 2" xfId="30723"/>
    <cellStyle name="Output 2 6" xfId="30562"/>
    <cellStyle name="Output 2 6 2" xfId="60655"/>
    <cellStyle name="Output 2 7" xfId="30430"/>
    <cellStyle name="Output 2 7 2" xfId="60523"/>
    <cellStyle name="Output 3" xfId="357"/>
    <cellStyle name="Output 3 2" xfId="475"/>
    <cellStyle name="Output 3 2 2" xfId="30716"/>
    <cellStyle name="Output 3 3" xfId="30554"/>
    <cellStyle name="Output 3 3 2" xfId="60647"/>
    <cellStyle name="Output 3 4" xfId="30438"/>
    <cellStyle name="Output 3 4 2" xfId="60531"/>
    <cellStyle name="Percent" xfId="1" builtinId="5"/>
    <cellStyle name="Percent 10" xfId="27701"/>
    <cellStyle name="Percent 10 10" xfId="27702"/>
    <cellStyle name="Percent 10 10 2" xfId="27703"/>
    <cellStyle name="Percent 10 10 2 2" xfId="27704"/>
    <cellStyle name="Percent 10 10 2 2 2" xfId="57838"/>
    <cellStyle name="Percent 10 10 2 3" xfId="57837"/>
    <cellStyle name="Percent 10 10 3" xfId="27705"/>
    <cellStyle name="Percent 10 10 3 2" xfId="57839"/>
    <cellStyle name="Percent 10 10 4" xfId="57836"/>
    <cellStyle name="Percent 10 11" xfId="27706"/>
    <cellStyle name="Percent 10 11 2" xfId="27707"/>
    <cellStyle name="Percent 10 11 2 2" xfId="57841"/>
    <cellStyle name="Percent 10 11 3" xfId="57840"/>
    <cellStyle name="Percent 10 12" xfId="27708"/>
    <cellStyle name="Percent 10 12 2" xfId="57842"/>
    <cellStyle name="Percent 10 13" xfId="57835"/>
    <cellStyle name="Percent 10 2" xfId="27709"/>
    <cellStyle name="Percent 10 2 2" xfId="27710"/>
    <cellStyle name="Percent 10 2 2 2" xfId="27711"/>
    <cellStyle name="Percent 10 2 2 2 2" xfId="27712"/>
    <cellStyle name="Percent 10 2 2 2 2 2" xfId="57846"/>
    <cellStyle name="Percent 10 2 2 2 3" xfId="57845"/>
    <cellStyle name="Percent 10 2 2 3" xfId="27713"/>
    <cellStyle name="Percent 10 2 2 3 2" xfId="57847"/>
    <cellStyle name="Percent 10 2 2 4" xfId="57844"/>
    <cellStyle name="Percent 10 2 3" xfId="27714"/>
    <cellStyle name="Percent 10 2 3 2" xfId="27715"/>
    <cellStyle name="Percent 10 2 3 2 2" xfId="27716"/>
    <cellStyle name="Percent 10 2 3 2 2 2" xfId="57850"/>
    <cellStyle name="Percent 10 2 3 2 3" xfId="57849"/>
    <cellStyle name="Percent 10 2 3 3" xfId="27717"/>
    <cellStyle name="Percent 10 2 3 3 2" xfId="57851"/>
    <cellStyle name="Percent 10 2 3 4" xfId="57848"/>
    <cellStyle name="Percent 10 2 4" xfId="27718"/>
    <cellStyle name="Percent 10 2 4 2" xfId="27719"/>
    <cellStyle name="Percent 10 2 4 2 2" xfId="27720"/>
    <cellStyle name="Percent 10 2 4 2 2 2" xfId="57854"/>
    <cellStyle name="Percent 10 2 4 2 3" xfId="57853"/>
    <cellStyle name="Percent 10 2 4 3" xfId="27721"/>
    <cellStyle name="Percent 10 2 4 3 2" xfId="57855"/>
    <cellStyle name="Percent 10 2 4 4" xfId="57852"/>
    <cellStyle name="Percent 10 2 5" xfId="27722"/>
    <cellStyle name="Percent 10 2 5 2" xfId="27723"/>
    <cellStyle name="Percent 10 2 5 2 2" xfId="57857"/>
    <cellStyle name="Percent 10 2 5 3" xfId="57856"/>
    <cellStyle name="Percent 10 2 6" xfId="27724"/>
    <cellStyle name="Percent 10 2 6 2" xfId="57858"/>
    <cellStyle name="Percent 10 2 7" xfId="57843"/>
    <cellStyle name="Percent 10 3" xfId="27725"/>
    <cellStyle name="Percent 10 3 2" xfId="27726"/>
    <cellStyle name="Percent 10 3 2 2" xfId="27727"/>
    <cellStyle name="Percent 10 3 2 2 2" xfId="27728"/>
    <cellStyle name="Percent 10 3 2 2 2 2" xfId="57862"/>
    <cellStyle name="Percent 10 3 2 2 3" xfId="57861"/>
    <cellStyle name="Percent 10 3 2 3" xfId="27729"/>
    <cellStyle name="Percent 10 3 2 3 2" xfId="57863"/>
    <cellStyle name="Percent 10 3 2 4" xfId="57860"/>
    <cellStyle name="Percent 10 3 3" xfId="27730"/>
    <cellStyle name="Percent 10 3 3 2" xfId="27731"/>
    <cellStyle name="Percent 10 3 3 2 2" xfId="27732"/>
    <cellStyle name="Percent 10 3 3 2 2 2" xfId="57866"/>
    <cellStyle name="Percent 10 3 3 2 3" xfId="57865"/>
    <cellStyle name="Percent 10 3 3 3" xfId="27733"/>
    <cellStyle name="Percent 10 3 3 3 2" xfId="57867"/>
    <cellStyle name="Percent 10 3 3 4" xfId="57864"/>
    <cellStyle name="Percent 10 3 4" xfId="27734"/>
    <cellStyle name="Percent 10 3 4 2" xfId="27735"/>
    <cellStyle name="Percent 10 3 4 2 2" xfId="27736"/>
    <cellStyle name="Percent 10 3 4 2 2 2" xfId="57870"/>
    <cellStyle name="Percent 10 3 4 2 3" xfId="57869"/>
    <cellStyle name="Percent 10 3 4 3" xfId="27737"/>
    <cellStyle name="Percent 10 3 4 3 2" xfId="57871"/>
    <cellStyle name="Percent 10 3 4 4" xfId="57868"/>
    <cellStyle name="Percent 10 3 5" xfId="27738"/>
    <cellStyle name="Percent 10 3 5 2" xfId="27739"/>
    <cellStyle name="Percent 10 3 5 2 2" xfId="57873"/>
    <cellStyle name="Percent 10 3 5 3" xfId="57872"/>
    <cellStyle name="Percent 10 3 6" xfId="27740"/>
    <cellStyle name="Percent 10 3 6 2" xfId="57874"/>
    <cellStyle name="Percent 10 3 7" xfId="57859"/>
    <cellStyle name="Percent 10 4" xfId="27741"/>
    <cellStyle name="Percent 10 4 2" xfId="27742"/>
    <cellStyle name="Percent 10 4 2 2" xfId="27743"/>
    <cellStyle name="Percent 10 4 2 2 2" xfId="27744"/>
    <cellStyle name="Percent 10 4 2 2 2 2" xfId="57878"/>
    <cellStyle name="Percent 10 4 2 2 3" xfId="57877"/>
    <cellStyle name="Percent 10 4 2 3" xfId="27745"/>
    <cellStyle name="Percent 10 4 2 3 2" xfId="57879"/>
    <cellStyle name="Percent 10 4 2 4" xfId="57876"/>
    <cellStyle name="Percent 10 4 3" xfId="27746"/>
    <cellStyle name="Percent 10 4 3 2" xfId="27747"/>
    <cellStyle name="Percent 10 4 3 2 2" xfId="27748"/>
    <cellStyle name="Percent 10 4 3 2 2 2" xfId="57882"/>
    <cellStyle name="Percent 10 4 3 2 3" xfId="57881"/>
    <cellStyle name="Percent 10 4 3 3" xfId="27749"/>
    <cellStyle name="Percent 10 4 3 3 2" xfId="57883"/>
    <cellStyle name="Percent 10 4 3 4" xfId="57880"/>
    <cellStyle name="Percent 10 4 4" xfId="27750"/>
    <cellStyle name="Percent 10 4 4 2" xfId="27751"/>
    <cellStyle name="Percent 10 4 4 2 2" xfId="27752"/>
    <cellStyle name="Percent 10 4 4 2 2 2" xfId="57886"/>
    <cellStyle name="Percent 10 4 4 2 3" xfId="57885"/>
    <cellStyle name="Percent 10 4 4 3" xfId="27753"/>
    <cellStyle name="Percent 10 4 4 3 2" xfId="57887"/>
    <cellStyle name="Percent 10 4 4 4" xfId="57884"/>
    <cellStyle name="Percent 10 4 5" xfId="27754"/>
    <cellStyle name="Percent 10 4 5 2" xfId="27755"/>
    <cellStyle name="Percent 10 4 5 2 2" xfId="57889"/>
    <cellStyle name="Percent 10 4 5 3" xfId="57888"/>
    <cellStyle name="Percent 10 4 6" xfId="27756"/>
    <cellStyle name="Percent 10 4 6 2" xfId="57890"/>
    <cellStyle name="Percent 10 4 7" xfId="57875"/>
    <cellStyle name="Percent 10 5" xfId="27757"/>
    <cellStyle name="Percent 10 5 2" xfId="27758"/>
    <cellStyle name="Percent 10 5 2 2" xfId="27759"/>
    <cellStyle name="Percent 10 5 2 2 2" xfId="27760"/>
    <cellStyle name="Percent 10 5 2 2 2 2" xfId="57894"/>
    <cellStyle name="Percent 10 5 2 2 3" xfId="57893"/>
    <cellStyle name="Percent 10 5 2 3" xfId="27761"/>
    <cellStyle name="Percent 10 5 2 3 2" xfId="57895"/>
    <cellStyle name="Percent 10 5 2 4" xfId="57892"/>
    <cellStyle name="Percent 10 5 3" xfId="27762"/>
    <cellStyle name="Percent 10 5 3 2" xfId="27763"/>
    <cellStyle name="Percent 10 5 3 2 2" xfId="27764"/>
    <cellStyle name="Percent 10 5 3 2 2 2" xfId="57898"/>
    <cellStyle name="Percent 10 5 3 2 3" xfId="57897"/>
    <cellStyle name="Percent 10 5 3 3" xfId="27765"/>
    <cellStyle name="Percent 10 5 3 3 2" xfId="57899"/>
    <cellStyle name="Percent 10 5 3 4" xfId="57896"/>
    <cellStyle name="Percent 10 5 4" xfId="27766"/>
    <cellStyle name="Percent 10 5 4 2" xfId="27767"/>
    <cellStyle name="Percent 10 5 4 2 2" xfId="57901"/>
    <cellStyle name="Percent 10 5 4 3" xfId="57900"/>
    <cellStyle name="Percent 10 5 5" xfId="27768"/>
    <cellStyle name="Percent 10 5 5 2" xfId="57902"/>
    <cellStyle name="Percent 10 5 6" xfId="57891"/>
    <cellStyle name="Percent 10 6" xfId="27769"/>
    <cellStyle name="Percent 10 6 2" xfId="27770"/>
    <cellStyle name="Percent 10 6 2 2" xfId="27771"/>
    <cellStyle name="Percent 10 6 2 2 2" xfId="57905"/>
    <cellStyle name="Percent 10 6 2 3" xfId="57904"/>
    <cellStyle name="Percent 10 6 3" xfId="27772"/>
    <cellStyle name="Percent 10 6 3 2" xfId="57906"/>
    <cellStyle name="Percent 10 6 4" xfId="57903"/>
    <cellStyle name="Percent 10 7" xfId="27773"/>
    <cellStyle name="Percent 10 7 2" xfId="27774"/>
    <cellStyle name="Percent 10 7 2 2" xfId="27775"/>
    <cellStyle name="Percent 10 7 2 2 2" xfId="57909"/>
    <cellStyle name="Percent 10 7 2 3" xfId="57908"/>
    <cellStyle name="Percent 10 7 3" xfId="27776"/>
    <cellStyle name="Percent 10 7 3 2" xfId="57910"/>
    <cellStyle name="Percent 10 7 4" xfId="57907"/>
    <cellStyle name="Percent 10 8" xfId="27777"/>
    <cellStyle name="Percent 10 8 2" xfId="27778"/>
    <cellStyle name="Percent 10 8 2 2" xfId="27779"/>
    <cellStyle name="Percent 10 8 2 2 2" xfId="57913"/>
    <cellStyle name="Percent 10 8 2 3" xfId="57912"/>
    <cellStyle name="Percent 10 8 3" xfId="27780"/>
    <cellStyle name="Percent 10 8 3 2" xfId="57914"/>
    <cellStyle name="Percent 10 8 4" xfId="57911"/>
    <cellStyle name="Percent 10 9" xfId="27781"/>
    <cellStyle name="Percent 10 9 2" xfId="27782"/>
    <cellStyle name="Percent 10 9 2 2" xfId="27783"/>
    <cellStyle name="Percent 10 9 2 2 2" xfId="57917"/>
    <cellStyle name="Percent 10 9 2 3" xfId="57916"/>
    <cellStyle name="Percent 10 9 3" xfId="27784"/>
    <cellStyle name="Percent 10 9 3 2" xfId="57918"/>
    <cellStyle name="Percent 10 9 4" xfId="57915"/>
    <cellStyle name="Percent 11" xfId="27785"/>
    <cellStyle name="Percent 11 10" xfId="27786"/>
    <cellStyle name="Percent 11 10 2" xfId="27787"/>
    <cellStyle name="Percent 11 10 2 2" xfId="57921"/>
    <cellStyle name="Percent 11 10 3" xfId="57920"/>
    <cellStyle name="Percent 11 11" xfId="27788"/>
    <cellStyle name="Percent 11 11 2" xfId="57922"/>
    <cellStyle name="Percent 11 12" xfId="57919"/>
    <cellStyle name="Percent 11 2" xfId="27789"/>
    <cellStyle name="Percent 11 2 2" xfId="27790"/>
    <cellStyle name="Percent 11 2 2 2" xfId="27791"/>
    <cellStyle name="Percent 11 2 2 2 2" xfId="27792"/>
    <cellStyle name="Percent 11 2 2 2 2 2" xfId="57926"/>
    <cellStyle name="Percent 11 2 2 2 3" xfId="57925"/>
    <cellStyle name="Percent 11 2 2 3" xfId="27793"/>
    <cellStyle name="Percent 11 2 2 3 2" xfId="57927"/>
    <cellStyle name="Percent 11 2 2 4" xfId="57924"/>
    <cellStyle name="Percent 11 2 3" xfId="27794"/>
    <cellStyle name="Percent 11 2 3 2" xfId="27795"/>
    <cellStyle name="Percent 11 2 3 2 2" xfId="27796"/>
    <cellStyle name="Percent 11 2 3 2 2 2" xfId="57930"/>
    <cellStyle name="Percent 11 2 3 2 3" xfId="57929"/>
    <cellStyle name="Percent 11 2 3 3" xfId="27797"/>
    <cellStyle name="Percent 11 2 3 3 2" xfId="57931"/>
    <cellStyle name="Percent 11 2 3 4" xfId="57928"/>
    <cellStyle name="Percent 11 2 4" xfId="27798"/>
    <cellStyle name="Percent 11 2 4 2" xfId="27799"/>
    <cellStyle name="Percent 11 2 4 2 2" xfId="27800"/>
    <cellStyle name="Percent 11 2 4 2 2 2" xfId="57934"/>
    <cellStyle name="Percent 11 2 4 2 3" xfId="57933"/>
    <cellStyle name="Percent 11 2 4 3" xfId="27801"/>
    <cellStyle name="Percent 11 2 4 3 2" xfId="57935"/>
    <cellStyle name="Percent 11 2 4 4" xfId="57932"/>
    <cellStyle name="Percent 11 2 5" xfId="27802"/>
    <cellStyle name="Percent 11 2 5 2" xfId="27803"/>
    <cellStyle name="Percent 11 2 5 2 2" xfId="57937"/>
    <cellStyle name="Percent 11 2 5 3" xfId="57936"/>
    <cellStyle name="Percent 11 2 6" xfId="27804"/>
    <cellStyle name="Percent 11 2 6 2" xfId="57938"/>
    <cellStyle name="Percent 11 2 7" xfId="57923"/>
    <cellStyle name="Percent 11 3" xfId="27805"/>
    <cellStyle name="Percent 11 3 2" xfId="27806"/>
    <cellStyle name="Percent 11 3 2 2" xfId="27807"/>
    <cellStyle name="Percent 11 3 2 2 2" xfId="27808"/>
    <cellStyle name="Percent 11 3 2 2 2 2" xfId="57942"/>
    <cellStyle name="Percent 11 3 2 2 3" xfId="57941"/>
    <cellStyle name="Percent 11 3 2 3" xfId="27809"/>
    <cellStyle name="Percent 11 3 2 3 2" xfId="57943"/>
    <cellStyle name="Percent 11 3 2 4" xfId="57940"/>
    <cellStyle name="Percent 11 3 3" xfId="27810"/>
    <cellStyle name="Percent 11 3 3 2" xfId="27811"/>
    <cellStyle name="Percent 11 3 3 2 2" xfId="27812"/>
    <cellStyle name="Percent 11 3 3 2 2 2" xfId="57946"/>
    <cellStyle name="Percent 11 3 3 2 3" xfId="57945"/>
    <cellStyle name="Percent 11 3 3 3" xfId="27813"/>
    <cellStyle name="Percent 11 3 3 3 2" xfId="57947"/>
    <cellStyle name="Percent 11 3 3 4" xfId="57944"/>
    <cellStyle name="Percent 11 3 4" xfId="27814"/>
    <cellStyle name="Percent 11 3 4 2" xfId="27815"/>
    <cellStyle name="Percent 11 3 4 2 2" xfId="27816"/>
    <cellStyle name="Percent 11 3 4 2 2 2" xfId="57950"/>
    <cellStyle name="Percent 11 3 4 2 3" xfId="57949"/>
    <cellStyle name="Percent 11 3 4 3" xfId="27817"/>
    <cellStyle name="Percent 11 3 4 3 2" xfId="57951"/>
    <cellStyle name="Percent 11 3 4 4" xfId="57948"/>
    <cellStyle name="Percent 11 3 5" xfId="27818"/>
    <cellStyle name="Percent 11 3 5 2" xfId="27819"/>
    <cellStyle name="Percent 11 3 5 2 2" xfId="57953"/>
    <cellStyle name="Percent 11 3 5 3" xfId="57952"/>
    <cellStyle name="Percent 11 3 6" xfId="27820"/>
    <cellStyle name="Percent 11 3 6 2" xfId="57954"/>
    <cellStyle name="Percent 11 3 7" xfId="57939"/>
    <cellStyle name="Percent 11 4" xfId="27821"/>
    <cellStyle name="Percent 11 4 2" xfId="27822"/>
    <cellStyle name="Percent 11 4 2 2" xfId="27823"/>
    <cellStyle name="Percent 11 4 2 2 2" xfId="27824"/>
    <cellStyle name="Percent 11 4 2 2 2 2" xfId="57958"/>
    <cellStyle name="Percent 11 4 2 2 3" xfId="57957"/>
    <cellStyle name="Percent 11 4 2 3" xfId="27825"/>
    <cellStyle name="Percent 11 4 2 3 2" xfId="57959"/>
    <cellStyle name="Percent 11 4 2 4" xfId="57956"/>
    <cellStyle name="Percent 11 4 3" xfId="27826"/>
    <cellStyle name="Percent 11 4 3 2" xfId="27827"/>
    <cellStyle name="Percent 11 4 3 2 2" xfId="27828"/>
    <cellStyle name="Percent 11 4 3 2 2 2" xfId="57962"/>
    <cellStyle name="Percent 11 4 3 2 3" xfId="57961"/>
    <cellStyle name="Percent 11 4 3 3" xfId="27829"/>
    <cellStyle name="Percent 11 4 3 3 2" xfId="57963"/>
    <cellStyle name="Percent 11 4 3 4" xfId="57960"/>
    <cellStyle name="Percent 11 4 4" xfId="27830"/>
    <cellStyle name="Percent 11 4 4 2" xfId="27831"/>
    <cellStyle name="Percent 11 4 4 2 2" xfId="57965"/>
    <cellStyle name="Percent 11 4 4 3" xfId="57964"/>
    <cellStyle name="Percent 11 4 5" xfId="27832"/>
    <cellStyle name="Percent 11 4 5 2" xfId="57966"/>
    <cellStyle name="Percent 11 4 6" xfId="57955"/>
    <cellStyle name="Percent 11 5" xfId="27833"/>
    <cellStyle name="Percent 11 5 2" xfId="27834"/>
    <cellStyle name="Percent 11 5 2 2" xfId="27835"/>
    <cellStyle name="Percent 11 5 2 2 2" xfId="57969"/>
    <cellStyle name="Percent 11 5 2 3" xfId="57968"/>
    <cellStyle name="Percent 11 5 3" xfId="27836"/>
    <cellStyle name="Percent 11 5 3 2" xfId="57970"/>
    <cellStyle name="Percent 11 5 4" xfId="57967"/>
    <cellStyle name="Percent 11 6" xfId="27837"/>
    <cellStyle name="Percent 11 6 2" xfId="27838"/>
    <cellStyle name="Percent 11 6 2 2" xfId="27839"/>
    <cellStyle name="Percent 11 6 2 2 2" xfId="57973"/>
    <cellStyle name="Percent 11 6 2 3" xfId="57972"/>
    <cellStyle name="Percent 11 6 3" xfId="27840"/>
    <cellStyle name="Percent 11 6 3 2" xfId="57974"/>
    <cellStyle name="Percent 11 6 4" xfId="57971"/>
    <cellStyle name="Percent 11 7" xfId="27841"/>
    <cellStyle name="Percent 11 7 2" xfId="27842"/>
    <cellStyle name="Percent 11 7 2 2" xfId="27843"/>
    <cellStyle name="Percent 11 7 2 2 2" xfId="57977"/>
    <cellStyle name="Percent 11 7 2 3" xfId="57976"/>
    <cellStyle name="Percent 11 7 3" xfId="27844"/>
    <cellStyle name="Percent 11 7 3 2" xfId="57978"/>
    <cellStyle name="Percent 11 7 4" xfId="57975"/>
    <cellStyle name="Percent 11 8" xfId="27845"/>
    <cellStyle name="Percent 11 8 2" xfId="27846"/>
    <cellStyle name="Percent 11 8 2 2" xfId="27847"/>
    <cellStyle name="Percent 11 8 2 2 2" xfId="57981"/>
    <cellStyle name="Percent 11 8 2 3" xfId="57980"/>
    <cellStyle name="Percent 11 8 3" xfId="27848"/>
    <cellStyle name="Percent 11 8 3 2" xfId="57982"/>
    <cellStyle name="Percent 11 8 4" xfId="57979"/>
    <cellStyle name="Percent 11 9" xfId="27849"/>
    <cellStyle name="Percent 11 9 2" xfId="27850"/>
    <cellStyle name="Percent 11 9 2 2" xfId="27851"/>
    <cellStyle name="Percent 11 9 2 2 2" xfId="57985"/>
    <cellStyle name="Percent 11 9 2 3" xfId="57984"/>
    <cellStyle name="Percent 11 9 3" xfId="27852"/>
    <cellStyle name="Percent 11 9 3 2" xfId="57986"/>
    <cellStyle name="Percent 11 9 4" xfId="57983"/>
    <cellStyle name="Percent 12" xfId="27853"/>
    <cellStyle name="Percent 12 2" xfId="27854"/>
    <cellStyle name="Percent 12 2 2" xfId="27855"/>
    <cellStyle name="Percent 12 2 2 2" xfId="27856"/>
    <cellStyle name="Percent 12 2 2 2 2" xfId="57990"/>
    <cellStyle name="Percent 12 2 2 3" xfId="57989"/>
    <cellStyle name="Percent 12 2 3" xfId="27857"/>
    <cellStyle name="Percent 12 2 3 2" xfId="57991"/>
    <cellStyle name="Percent 12 2 4" xfId="57988"/>
    <cellStyle name="Percent 12 3" xfId="27858"/>
    <cellStyle name="Percent 12 3 2" xfId="27859"/>
    <cellStyle name="Percent 12 3 2 2" xfId="27860"/>
    <cellStyle name="Percent 12 3 2 2 2" xfId="57994"/>
    <cellStyle name="Percent 12 3 2 3" xfId="57993"/>
    <cellStyle name="Percent 12 3 3" xfId="27861"/>
    <cellStyle name="Percent 12 3 3 2" xfId="57995"/>
    <cellStyle name="Percent 12 3 4" xfId="57992"/>
    <cellStyle name="Percent 12 4" xfId="27862"/>
    <cellStyle name="Percent 12 4 2" xfId="27863"/>
    <cellStyle name="Percent 12 4 2 2" xfId="27864"/>
    <cellStyle name="Percent 12 4 2 2 2" xfId="57998"/>
    <cellStyle name="Percent 12 4 2 3" xfId="57997"/>
    <cellStyle name="Percent 12 4 3" xfId="27865"/>
    <cellStyle name="Percent 12 4 3 2" xfId="57999"/>
    <cellStyle name="Percent 12 4 4" xfId="57996"/>
    <cellStyle name="Percent 12 5" xfId="27866"/>
    <cellStyle name="Percent 12 5 2" xfId="27867"/>
    <cellStyle name="Percent 12 5 2 2" xfId="58001"/>
    <cellStyle name="Percent 12 5 3" xfId="58000"/>
    <cellStyle name="Percent 12 6" xfId="27868"/>
    <cellStyle name="Percent 12 6 2" xfId="58002"/>
    <cellStyle name="Percent 12 7" xfId="57987"/>
    <cellStyle name="Percent 13" xfId="27869"/>
    <cellStyle name="Percent 13 2" xfId="27870"/>
    <cellStyle name="Percent 13 2 2" xfId="27871"/>
    <cellStyle name="Percent 13 2 2 2" xfId="27872"/>
    <cellStyle name="Percent 13 2 2 2 2" xfId="58006"/>
    <cellStyle name="Percent 13 2 2 3" xfId="58005"/>
    <cellStyle name="Percent 13 2 3" xfId="27873"/>
    <cellStyle name="Percent 13 2 3 2" xfId="58007"/>
    <cellStyle name="Percent 13 2 4" xfId="58004"/>
    <cellStyle name="Percent 13 3" xfId="27874"/>
    <cellStyle name="Percent 13 3 2" xfId="27875"/>
    <cellStyle name="Percent 13 3 2 2" xfId="27876"/>
    <cellStyle name="Percent 13 3 2 2 2" xfId="58010"/>
    <cellStyle name="Percent 13 3 2 3" xfId="58009"/>
    <cellStyle name="Percent 13 3 3" xfId="27877"/>
    <cellStyle name="Percent 13 3 3 2" xfId="58011"/>
    <cellStyle name="Percent 13 3 4" xfId="58008"/>
    <cellStyle name="Percent 13 4" xfId="27878"/>
    <cellStyle name="Percent 13 4 2" xfId="27879"/>
    <cellStyle name="Percent 13 4 2 2" xfId="27880"/>
    <cellStyle name="Percent 13 4 2 2 2" xfId="58014"/>
    <cellStyle name="Percent 13 4 2 3" xfId="58013"/>
    <cellStyle name="Percent 13 4 3" xfId="27881"/>
    <cellStyle name="Percent 13 4 3 2" xfId="58015"/>
    <cellStyle name="Percent 13 4 4" xfId="58012"/>
    <cellStyle name="Percent 13 5" xfId="27882"/>
    <cellStyle name="Percent 13 5 2" xfId="27883"/>
    <cellStyle name="Percent 13 5 2 2" xfId="58017"/>
    <cellStyle name="Percent 13 5 3" xfId="58016"/>
    <cellStyle name="Percent 13 6" xfId="27884"/>
    <cellStyle name="Percent 13 6 2" xfId="58018"/>
    <cellStyle name="Percent 13 7" xfId="58003"/>
    <cellStyle name="Percent 14" xfId="27885"/>
    <cellStyle name="Percent 14 2" xfId="27886"/>
    <cellStyle name="Percent 14 2 2" xfId="27887"/>
    <cellStyle name="Percent 14 2 2 2" xfId="27888"/>
    <cellStyle name="Percent 14 2 2 2 2" xfId="58022"/>
    <cellStyle name="Percent 14 2 2 3" xfId="58021"/>
    <cellStyle name="Percent 14 2 3" xfId="27889"/>
    <cellStyle name="Percent 14 2 3 2" xfId="58023"/>
    <cellStyle name="Percent 14 2 4" xfId="58020"/>
    <cellStyle name="Percent 14 3" xfId="27890"/>
    <cellStyle name="Percent 14 3 2" xfId="27891"/>
    <cellStyle name="Percent 14 3 2 2" xfId="27892"/>
    <cellStyle name="Percent 14 3 2 2 2" xfId="58026"/>
    <cellStyle name="Percent 14 3 2 3" xfId="58025"/>
    <cellStyle name="Percent 14 3 3" xfId="27893"/>
    <cellStyle name="Percent 14 3 3 2" xfId="58027"/>
    <cellStyle name="Percent 14 3 4" xfId="58024"/>
    <cellStyle name="Percent 14 4" xfId="27894"/>
    <cellStyle name="Percent 14 4 2" xfId="27895"/>
    <cellStyle name="Percent 14 4 2 2" xfId="58029"/>
    <cellStyle name="Percent 14 4 3" xfId="58028"/>
    <cellStyle name="Percent 14 5" xfId="27896"/>
    <cellStyle name="Percent 14 5 2" xfId="58030"/>
    <cellStyle name="Percent 14 6" xfId="58019"/>
    <cellStyle name="Percent 15" xfId="27897"/>
    <cellStyle name="Percent 15 2" xfId="27898"/>
    <cellStyle name="Percent 15 2 2" xfId="27899"/>
    <cellStyle name="Percent 15 2 2 2" xfId="58033"/>
    <cellStyle name="Percent 15 2 3" xfId="58032"/>
    <cellStyle name="Percent 15 3" xfId="27900"/>
    <cellStyle name="Percent 15 3 2" xfId="58034"/>
    <cellStyle name="Percent 15 4" xfId="58031"/>
    <cellStyle name="Percent 16" xfId="27901"/>
    <cellStyle name="Percent 16 2" xfId="27902"/>
    <cellStyle name="Percent 16 2 2" xfId="27903"/>
    <cellStyle name="Percent 16 2 2 2" xfId="58037"/>
    <cellStyle name="Percent 16 2 3" xfId="58036"/>
    <cellStyle name="Percent 16 3" xfId="27904"/>
    <cellStyle name="Percent 16 3 2" xfId="58038"/>
    <cellStyle name="Percent 16 4" xfId="58035"/>
    <cellStyle name="Percent 17" xfId="27905"/>
    <cellStyle name="Percent 17 2" xfId="27906"/>
    <cellStyle name="Percent 17 2 2" xfId="27907"/>
    <cellStyle name="Percent 17 2 2 2" xfId="58041"/>
    <cellStyle name="Percent 17 2 3" xfId="58040"/>
    <cellStyle name="Percent 17 3" xfId="27908"/>
    <cellStyle name="Percent 17 3 2" xfId="58042"/>
    <cellStyle name="Percent 17 4" xfId="58039"/>
    <cellStyle name="Percent 18" xfId="27909"/>
    <cellStyle name="Percent 18 2" xfId="27910"/>
    <cellStyle name="Percent 18 2 2" xfId="27911"/>
    <cellStyle name="Percent 18 2 2 2" xfId="58045"/>
    <cellStyle name="Percent 18 2 3" xfId="58044"/>
    <cellStyle name="Percent 18 3" xfId="27912"/>
    <cellStyle name="Percent 18 3 2" xfId="58046"/>
    <cellStyle name="Percent 18 4" xfId="58043"/>
    <cellStyle name="Percent 19" xfId="27913"/>
    <cellStyle name="Percent 19 2" xfId="27914"/>
    <cellStyle name="Percent 19 2 2" xfId="27915"/>
    <cellStyle name="Percent 19 2 2 2" xfId="58049"/>
    <cellStyle name="Percent 19 2 3" xfId="58048"/>
    <cellStyle name="Percent 19 3" xfId="27916"/>
    <cellStyle name="Percent 19 3 2" xfId="58050"/>
    <cellStyle name="Percent 19 4" xfId="58047"/>
    <cellStyle name="Percent 2" xfId="52"/>
    <cellStyle name="Percent 2 2" xfId="358"/>
    <cellStyle name="Percent 2 3" xfId="359"/>
    <cellStyle name="Percent 2 3 2" xfId="360"/>
    <cellStyle name="Percent 2 3 2 2" xfId="677"/>
    <cellStyle name="Percent 2 3 2 2 2" xfId="27919"/>
    <cellStyle name="Percent 2 3 2 2 3" xfId="30273"/>
    <cellStyle name="Percent 2 3 2 2 3 2" xfId="60372"/>
    <cellStyle name="Percent 2 3 2 2 4" xfId="30889"/>
    <cellStyle name="Percent 2 3 2 3" xfId="729"/>
    <cellStyle name="Percent 2 3 2 3 2" xfId="30318"/>
    <cellStyle name="Percent 2 3 2 3 2 2" xfId="60417"/>
    <cellStyle name="Percent 2 3 2 3 3" xfId="30934"/>
    <cellStyle name="Percent 2 3 2 4" xfId="27918"/>
    <cellStyle name="Percent 2 3 2 5" xfId="30200"/>
    <cellStyle name="Percent 2 3 2 5 2" xfId="60301"/>
    <cellStyle name="Percent 2 3 2 6" xfId="552"/>
    <cellStyle name="Percent 2 3 2 6 2" xfId="30793"/>
    <cellStyle name="Percent 2 3 2 7" xfId="30665"/>
    <cellStyle name="Percent 2 3 3" xfId="676"/>
    <cellStyle name="Percent 2 3 3 2" xfId="27921"/>
    <cellStyle name="Percent 2 3 3 3" xfId="27922"/>
    <cellStyle name="Percent 2 3 3 4" xfId="27920"/>
    <cellStyle name="Percent 2 3 3 5" xfId="30272"/>
    <cellStyle name="Percent 2 3 3 5 2" xfId="60371"/>
    <cellStyle name="Percent 2 3 3 6" xfId="30888"/>
    <cellStyle name="Percent 2 3 4" xfId="629"/>
    <cellStyle name="Percent 2 3 5" xfId="728"/>
    <cellStyle name="Percent 2 3 5 2" xfId="30317"/>
    <cellStyle name="Percent 2 3 5 2 2" xfId="60416"/>
    <cellStyle name="Percent 2 3 5 3" xfId="30933"/>
    <cellStyle name="Percent 2 3 6" xfId="27917"/>
    <cellStyle name="Percent 2 3 7" xfId="30199"/>
    <cellStyle name="Percent 2 3 7 2" xfId="60300"/>
    <cellStyle name="Percent 2 3 8" xfId="551"/>
    <cellStyle name="Percent 2 3 8 2" xfId="30792"/>
    <cellStyle name="Percent 2 3 9" xfId="30664"/>
    <cellStyle name="Percent 2 4" xfId="361"/>
    <cellStyle name="Percent 20" xfId="27923"/>
    <cellStyle name="Percent 20 2" xfId="27924"/>
    <cellStyle name="Percent 20 2 2" xfId="58052"/>
    <cellStyle name="Percent 20 3" xfId="58051"/>
    <cellStyle name="Percent 21" xfId="27925"/>
    <cellStyle name="Percent 22" xfId="27926"/>
    <cellStyle name="Percent 22 2" xfId="58053"/>
    <cellStyle name="Percent 23" xfId="30139"/>
    <cellStyle name="Percent 23 2" xfId="60246"/>
    <cellStyle name="Percent 24" xfId="30143"/>
    <cellStyle name="Percent 24 2" xfId="60249"/>
    <cellStyle name="Percent 25" xfId="30150"/>
    <cellStyle name="Percent 25 2" xfId="60254"/>
    <cellStyle name="Percent 26" xfId="30326"/>
    <cellStyle name="Percent 26 2" xfId="60421"/>
    <cellStyle name="Percent 3" xfId="362"/>
    <cellStyle name="Percent 3 2" xfId="363"/>
    <cellStyle name="Percent 3 2 2" xfId="679"/>
    <cellStyle name="Percent 3 2 2 2" xfId="30275"/>
    <cellStyle name="Percent 3 2 2 2 2" xfId="60374"/>
    <cellStyle name="Percent 3 2 2 3" xfId="30891"/>
    <cellStyle name="Percent 3 2 3" xfId="731"/>
    <cellStyle name="Percent 3 2 3 2" xfId="30320"/>
    <cellStyle name="Percent 3 2 3 2 2" xfId="60419"/>
    <cellStyle name="Percent 3 2 3 3" xfId="30936"/>
    <cellStyle name="Percent 3 2 4" xfId="27928"/>
    <cellStyle name="Percent 3 2 5" xfId="30202"/>
    <cellStyle name="Percent 3 2 5 2" xfId="60303"/>
    <cellStyle name="Percent 3 2 6" xfId="30355"/>
    <cellStyle name="Percent 3 2 6 2" xfId="60448"/>
    <cellStyle name="Percent 3 2 7" xfId="555"/>
    <cellStyle name="Percent 3 2 7 2" xfId="30796"/>
    <cellStyle name="Percent 3 2 8" xfId="30667"/>
    <cellStyle name="Percent 3 3" xfId="678"/>
    <cellStyle name="Percent 3 3 2" xfId="30274"/>
    <cellStyle name="Percent 3 3 2 2" xfId="60373"/>
    <cellStyle name="Percent 3 3 3" xfId="30347"/>
    <cellStyle name="Percent 3 3 3 2" xfId="60440"/>
    <cellStyle name="Percent 3 3 4" xfId="30890"/>
    <cellStyle name="Percent 3 4" xfId="668"/>
    <cellStyle name="Percent 3 5" xfId="730"/>
    <cellStyle name="Percent 3 5 2" xfId="30319"/>
    <cellStyle name="Percent 3 5 2 2" xfId="60418"/>
    <cellStyle name="Percent 3 5 3" xfId="30935"/>
    <cellStyle name="Percent 3 6" xfId="27927"/>
    <cellStyle name="Percent 3 7" xfId="30201"/>
    <cellStyle name="Percent 3 7 2" xfId="60302"/>
    <cellStyle name="Percent 3 8" xfId="554"/>
    <cellStyle name="Percent 3 8 2" xfId="30795"/>
    <cellStyle name="Percent 3 9" xfId="30666"/>
    <cellStyle name="Percent 4" xfId="364"/>
    <cellStyle name="Percent 4 10" xfId="27930"/>
    <cellStyle name="Percent 4 10 2" xfId="27931"/>
    <cellStyle name="Percent 4 10 2 2" xfId="27932"/>
    <cellStyle name="Percent 4 10 2 2 2" xfId="58057"/>
    <cellStyle name="Percent 4 10 2 3" xfId="58056"/>
    <cellStyle name="Percent 4 10 3" xfId="27933"/>
    <cellStyle name="Percent 4 10 3 2" xfId="58058"/>
    <cellStyle name="Percent 4 10 4" xfId="58055"/>
    <cellStyle name="Percent 4 11" xfId="27934"/>
    <cellStyle name="Percent 4 11 2" xfId="27935"/>
    <cellStyle name="Percent 4 11 2 2" xfId="27936"/>
    <cellStyle name="Percent 4 11 2 2 2" xfId="58061"/>
    <cellStyle name="Percent 4 11 2 3" xfId="58060"/>
    <cellStyle name="Percent 4 11 3" xfId="27937"/>
    <cellStyle name="Percent 4 11 3 2" xfId="58062"/>
    <cellStyle name="Percent 4 11 4" xfId="58059"/>
    <cellStyle name="Percent 4 12" xfId="27938"/>
    <cellStyle name="Percent 4 12 2" xfId="27939"/>
    <cellStyle name="Percent 4 12 2 2" xfId="27940"/>
    <cellStyle name="Percent 4 12 2 2 2" xfId="58065"/>
    <cellStyle name="Percent 4 12 2 3" xfId="58064"/>
    <cellStyle name="Percent 4 12 3" xfId="27941"/>
    <cellStyle name="Percent 4 12 3 2" xfId="58066"/>
    <cellStyle name="Percent 4 12 4" xfId="58063"/>
    <cellStyle name="Percent 4 13" xfId="27942"/>
    <cellStyle name="Percent 4 13 2" xfId="27943"/>
    <cellStyle name="Percent 4 13 2 2" xfId="27944"/>
    <cellStyle name="Percent 4 13 2 2 2" xfId="58069"/>
    <cellStyle name="Percent 4 13 2 3" xfId="58068"/>
    <cellStyle name="Percent 4 13 3" xfId="27945"/>
    <cellStyle name="Percent 4 13 3 2" xfId="58070"/>
    <cellStyle name="Percent 4 13 4" xfId="58067"/>
    <cellStyle name="Percent 4 14" xfId="27946"/>
    <cellStyle name="Percent 4 14 2" xfId="27947"/>
    <cellStyle name="Percent 4 14 2 2" xfId="27948"/>
    <cellStyle name="Percent 4 14 2 2 2" xfId="58073"/>
    <cellStyle name="Percent 4 14 2 3" xfId="58072"/>
    <cellStyle name="Percent 4 14 3" xfId="27949"/>
    <cellStyle name="Percent 4 14 3 2" xfId="58074"/>
    <cellStyle name="Percent 4 14 4" xfId="58071"/>
    <cellStyle name="Percent 4 15" xfId="27950"/>
    <cellStyle name="Percent 4 15 2" xfId="27951"/>
    <cellStyle name="Percent 4 15 2 2" xfId="58076"/>
    <cellStyle name="Percent 4 15 3" xfId="58075"/>
    <cellStyle name="Percent 4 16" xfId="27952"/>
    <cellStyle name="Percent 4 16 2" xfId="58077"/>
    <cellStyle name="Percent 4 17" xfId="27953"/>
    <cellStyle name="Percent 4 17 2" xfId="58078"/>
    <cellStyle name="Percent 4 18" xfId="27929"/>
    <cellStyle name="Percent 4 18 2" xfId="58054"/>
    <cellStyle name="Percent 4 2" xfId="365"/>
    <cellStyle name="Percent 4 2 10" xfId="27955"/>
    <cellStyle name="Percent 4 2 10 2" xfId="27956"/>
    <cellStyle name="Percent 4 2 10 2 2" xfId="27957"/>
    <cellStyle name="Percent 4 2 10 2 2 2" xfId="58082"/>
    <cellStyle name="Percent 4 2 10 2 3" xfId="58081"/>
    <cellStyle name="Percent 4 2 10 3" xfId="27958"/>
    <cellStyle name="Percent 4 2 10 3 2" xfId="58083"/>
    <cellStyle name="Percent 4 2 10 4" xfId="58080"/>
    <cellStyle name="Percent 4 2 11" xfId="27959"/>
    <cellStyle name="Percent 4 2 11 2" xfId="27960"/>
    <cellStyle name="Percent 4 2 11 2 2" xfId="27961"/>
    <cellStyle name="Percent 4 2 11 2 2 2" xfId="58086"/>
    <cellStyle name="Percent 4 2 11 2 3" xfId="58085"/>
    <cellStyle name="Percent 4 2 11 3" xfId="27962"/>
    <cellStyle name="Percent 4 2 11 3 2" xfId="58087"/>
    <cellStyle name="Percent 4 2 11 4" xfId="58084"/>
    <cellStyle name="Percent 4 2 12" xfId="27963"/>
    <cellStyle name="Percent 4 2 12 2" xfId="27964"/>
    <cellStyle name="Percent 4 2 12 2 2" xfId="27965"/>
    <cellStyle name="Percent 4 2 12 2 2 2" xfId="58090"/>
    <cellStyle name="Percent 4 2 12 2 3" xfId="58089"/>
    <cellStyle name="Percent 4 2 12 3" xfId="27966"/>
    <cellStyle name="Percent 4 2 12 3 2" xfId="58091"/>
    <cellStyle name="Percent 4 2 12 4" xfId="58088"/>
    <cellStyle name="Percent 4 2 13" xfId="27967"/>
    <cellStyle name="Percent 4 2 13 2" xfId="27968"/>
    <cellStyle name="Percent 4 2 13 2 2" xfId="58093"/>
    <cellStyle name="Percent 4 2 13 3" xfId="58092"/>
    <cellStyle name="Percent 4 2 14" xfId="27969"/>
    <cellStyle name="Percent 4 2 14 2" xfId="58094"/>
    <cellStyle name="Percent 4 2 15" xfId="27970"/>
    <cellStyle name="Percent 4 2 15 2" xfId="58095"/>
    <cellStyle name="Percent 4 2 16" xfId="27954"/>
    <cellStyle name="Percent 4 2 16 2" xfId="58079"/>
    <cellStyle name="Percent 4 2 2" xfId="27971"/>
    <cellStyle name="Percent 4 2 2 10" xfId="27972"/>
    <cellStyle name="Percent 4 2 2 10 2" xfId="27973"/>
    <cellStyle name="Percent 4 2 2 10 2 2" xfId="27974"/>
    <cellStyle name="Percent 4 2 2 10 2 2 2" xfId="58099"/>
    <cellStyle name="Percent 4 2 2 10 2 3" xfId="58098"/>
    <cellStyle name="Percent 4 2 2 10 3" xfId="27975"/>
    <cellStyle name="Percent 4 2 2 10 3 2" xfId="58100"/>
    <cellStyle name="Percent 4 2 2 10 4" xfId="58097"/>
    <cellStyle name="Percent 4 2 2 11" xfId="27976"/>
    <cellStyle name="Percent 4 2 2 11 2" xfId="27977"/>
    <cellStyle name="Percent 4 2 2 11 2 2" xfId="27978"/>
    <cellStyle name="Percent 4 2 2 11 2 2 2" xfId="58103"/>
    <cellStyle name="Percent 4 2 2 11 2 3" xfId="58102"/>
    <cellStyle name="Percent 4 2 2 11 3" xfId="27979"/>
    <cellStyle name="Percent 4 2 2 11 3 2" xfId="58104"/>
    <cellStyle name="Percent 4 2 2 11 4" xfId="58101"/>
    <cellStyle name="Percent 4 2 2 12" xfId="27980"/>
    <cellStyle name="Percent 4 2 2 12 2" xfId="27981"/>
    <cellStyle name="Percent 4 2 2 12 2 2" xfId="58106"/>
    <cellStyle name="Percent 4 2 2 12 3" xfId="58105"/>
    <cellStyle name="Percent 4 2 2 13" xfId="27982"/>
    <cellStyle name="Percent 4 2 2 13 2" xfId="58107"/>
    <cellStyle name="Percent 4 2 2 14" xfId="27983"/>
    <cellStyle name="Percent 4 2 2 14 2" xfId="58108"/>
    <cellStyle name="Percent 4 2 2 15" xfId="58096"/>
    <cellStyle name="Percent 4 2 2 2" xfId="27984"/>
    <cellStyle name="Percent 4 2 2 2 10" xfId="27985"/>
    <cellStyle name="Percent 4 2 2 2 10 2" xfId="27986"/>
    <cellStyle name="Percent 4 2 2 2 10 2 2" xfId="27987"/>
    <cellStyle name="Percent 4 2 2 2 10 2 2 2" xfId="58112"/>
    <cellStyle name="Percent 4 2 2 2 10 2 3" xfId="58111"/>
    <cellStyle name="Percent 4 2 2 2 10 3" xfId="27988"/>
    <cellStyle name="Percent 4 2 2 2 10 3 2" xfId="58113"/>
    <cellStyle name="Percent 4 2 2 2 10 4" xfId="58110"/>
    <cellStyle name="Percent 4 2 2 2 11" xfId="27989"/>
    <cellStyle name="Percent 4 2 2 2 11 2" xfId="27990"/>
    <cellStyle name="Percent 4 2 2 2 11 2 2" xfId="58115"/>
    <cellStyle name="Percent 4 2 2 2 11 3" xfId="58114"/>
    <cellStyle name="Percent 4 2 2 2 12" xfId="27991"/>
    <cellStyle name="Percent 4 2 2 2 12 2" xfId="58116"/>
    <cellStyle name="Percent 4 2 2 2 13" xfId="27992"/>
    <cellStyle name="Percent 4 2 2 2 13 2" xfId="58117"/>
    <cellStyle name="Percent 4 2 2 2 14" xfId="58109"/>
    <cellStyle name="Percent 4 2 2 2 2" xfId="27993"/>
    <cellStyle name="Percent 4 2 2 2 2 10" xfId="27994"/>
    <cellStyle name="Percent 4 2 2 2 2 10 2" xfId="27995"/>
    <cellStyle name="Percent 4 2 2 2 2 10 2 2" xfId="58120"/>
    <cellStyle name="Percent 4 2 2 2 2 10 3" xfId="58119"/>
    <cellStyle name="Percent 4 2 2 2 2 11" xfId="27996"/>
    <cellStyle name="Percent 4 2 2 2 2 11 2" xfId="58121"/>
    <cellStyle name="Percent 4 2 2 2 2 12" xfId="58118"/>
    <cellStyle name="Percent 4 2 2 2 2 2" xfId="27997"/>
    <cellStyle name="Percent 4 2 2 2 2 2 2" xfId="27998"/>
    <cellStyle name="Percent 4 2 2 2 2 2 2 2" xfId="27999"/>
    <cellStyle name="Percent 4 2 2 2 2 2 2 2 2" xfId="28000"/>
    <cellStyle name="Percent 4 2 2 2 2 2 2 2 2 2" xfId="58125"/>
    <cellStyle name="Percent 4 2 2 2 2 2 2 2 3" xfId="58124"/>
    <cellStyle name="Percent 4 2 2 2 2 2 2 3" xfId="28001"/>
    <cellStyle name="Percent 4 2 2 2 2 2 2 3 2" xfId="58126"/>
    <cellStyle name="Percent 4 2 2 2 2 2 2 4" xfId="58123"/>
    <cellStyle name="Percent 4 2 2 2 2 2 3" xfId="28002"/>
    <cellStyle name="Percent 4 2 2 2 2 2 3 2" xfId="28003"/>
    <cellStyle name="Percent 4 2 2 2 2 2 3 2 2" xfId="28004"/>
    <cellStyle name="Percent 4 2 2 2 2 2 3 2 2 2" xfId="58129"/>
    <cellStyle name="Percent 4 2 2 2 2 2 3 2 3" xfId="58128"/>
    <cellStyle name="Percent 4 2 2 2 2 2 3 3" xfId="28005"/>
    <cellStyle name="Percent 4 2 2 2 2 2 3 3 2" xfId="58130"/>
    <cellStyle name="Percent 4 2 2 2 2 2 3 4" xfId="58127"/>
    <cellStyle name="Percent 4 2 2 2 2 2 4" xfId="28006"/>
    <cellStyle name="Percent 4 2 2 2 2 2 4 2" xfId="28007"/>
    <cellStyle name="Percent 4 2 2 2 2 2 4 2 2" xfId="28008"/>
    <cellStyle name="Percent 4 2 2 2 2 2 4 2 2 2" xfId="58133"/>
    <cellStyle name="Percent 4 2 2 2 2 2 4 2 3" xfId="58132"/>
    <cellStyle name="Percent 4 2 2 2 2 2 4 3" xfId="28009"/>
    <cellStyle name="Percent 4 2 2 2 2 2 4 3 2" xfId="58134"/>
    <cellStyle name="Percent 4 2 2 2 2 2 4 4" xfId="58131"/>
    <cellStyle name="Percent 4 2 2 2 2 2 5" xfId="28010"/>
    <cellStyle name="Percent 4 2 2 2 2 2 5 2" xfId="28011"/>
    <cellStyle name="Percent 4 2 2 2 2 2 5 2 2" xfId="58136"/>
    <cellStyle name="Percent 4 2 2 2 2 2 5 3" xfId="58135"/>
    <cellStyle name="Percent 4 2 2 2 2 2 6" xfId="28012"/>
    <cellStyle name="Percent 4 2 2 2 2 2 6 2" xfId="58137"/>
    <cellStyle name="Percent 4 2 2 2 2 2 7" xfId="58122"/>
    <cellStyle name="Percent 4 2 2 2 2 3" xfId="28013"/>
    <cellStyle name="Percent 4 2 2 2 2 3 2" xfId="28014"/>
    <cellStyle name="Percent 4 2 2 2 2 3 2 2" xfId="28015"/>
    <cellStyle name="Percent 4 2 2 2 2 3 2 2 2" xfId="28016"/>
    <cellStyle name="Percent 4 2 2 2 2 3 2 2 2 2" xfId="58141"/>
    <cellStyle name="Percent 4 2 2 2 2 3 2 2 3" xfId="58140"/>
    <cellStyle name="Percent 4 2 2 2 2 3 2 3" xfId="28017"/>
    <cellStyle name="Percent 4 2 2 2 2 3 2 3 2" xfId="58142"/>
    <cellStyle name="Percent 4 2 2 2 2 3 2 4" xfId="58139"/>
    <cellStyle name="Percent 4 2 2 2 2 3 3" xfId="28018"/>
    <cellStyle name="Percent 4 2 2 2 2 3 3 2" xfId="28019"/>
    <cellStyle name="Percent 4 2 2 2 2 3 3 2 2" xfId="28020"/>
    <cellStyle name="Percent 4 2 2 2 2 3 3 2 2 2" xfId="58145"/>
    <cellStyle name="Percent 4 2 2 2 2 3 3 2 3" xfId="58144"/>
    <cellStyle name="Percent 4 2 2 2 2 3 3 3" xfId="28021"/>
    <cellStyle name="Percent 4 2 2 2 2 3 3 3 2" xfId="58146"/>
    <cellStyle name="Percent 4 2 2 2 2 3 3 4" xfId="58143"/>
    <cellStyle name="Percent 4 2 2 2 2 3 4" xfId="28022"/>
    <cellStyle name="Percent 4 2 2 2 2 3 4 2" xfId="28023"/>
    <cellStyle name="Percent 4 2 2 2 2 3 4 2 2" xfId="28024"/>
    <cellStyle name="Percent 4 2 2 2 2 3 4 2 2 2" xfId="58149"/>
    <cellStyle name="Percent 4 2 2 2 2 3 4 2 3" xfId="58148"/>
    <cellStyle name="Percent 4 2 2 2 2 3 4 3" xfId="28025"/>
    <cellStyle name="Percent 4 2 2 2 2 3 4 3 2" xfId="58150"/>
    <cellStyle name="Percent 4 2 2 2 2 3 4 4" xfId="58147"/>
    <cellStyle name="Percent 4 2 2 2 2 3 5" xfId="28026"/>
    <cellStyle name="Percent 4 2 2 2 2 3 5 2" xfId="28027"/>
    <cellStyle name="Percent 4 2 2 2 2 3 5 2 2" xfId="58152"/>
    <cellStyle name="Percent 4 2 2 2 2 3 5 3" xfId="58151"/>
    <cellStyle name="Percent 4 2 2 2 2 3 6" xfId="28028"/>
    <cellStyle name="Percent 4 2 2 2 2 3 6 2" xfId="58153"/>
    <cellStyle name="Percent 4 2 2 2 2 3 7" xfId="58138"/>
    <cellStyle name="Percent 4 2 2 2 2 4" xfId="28029"/>
    <cellStyle name="Percent 4 2 2 2 2 4 2" xfId="28030"/>
    <cellStyle name="Percent 4 2 2 2 2 4 2 2" xfId="28031"/>
    <cellStyle name="Percent 4 2 2 2 2 4 2 2 2" xfId="28032"/>
    <cellStyle name="Percent 4 2 2 2 2 4 2 2 2 2" xfId="58157"/>
    <cellStyle name="Percent 4 2 2 2 2 4 2 2 3" xfId="58156"/>
    <cellStyle name="Percent 4 2 2 2 2 4 2 3" xfId="28033"/>
    <cellStyle name="Percent 4 2 2 2 2 4 2 3 2" xfId="58158"/>
    <cellStyle name="Percent 4 2 2 2 2 4 2 4" xfId="58155"/>
    <cellStyle name="Percent 4 2 2 2 2 4 3" xfId="28034"/>
    <cellStyle name="Percent 4 2 2 2 2 4 3 2" xfId="28035"/>
    <cellStyle name="Percent 4 2 2 2 2 4 3 2 2" xfId="28036"/>
    <cellStyle name="Percent 4 2 2 2 2 4 3 2 2 2" xfId="58161"/>
    <cellStyle name="Percent 4 2 2 2 2 4 3 2 3" xfId="58160"/>
    <cellStyle name="Percent 4 2 2 2 2 4 3 3" xfId="28037"/>
    <cellStyle name="Percent 4 2 2 2 2 4 3 3 2" xfId="58162"/>
    <cellStyle name="Percent 4 2 2 2 2 4 3 4" xfId="58159"/>
    <cellStyle name="Percent 4 2 2 2 2 4 4" xfId="28038"/>
    <cellStyle name="Percent 4 2 2 2 2 4 4 2" xfId="28039"/>
    <cellStyle name="Percent 4 2 2 2 2 4 4 2 2" xfId="58164"/>
    <cellStyle name="Percent 4 2 2 2 2 4 4 3" xfId="58163"/>
    <cellStyle name="Percent 4 2 2 2 2 4 5" xfId="28040"/>
    <cellStyle name="Percent 4 2 2 2 2 4 5 2" xfId="58165"/>
    <cellStyle name="Percent 4 2 2 2 2 4 6" xfId="58154"/>
    <cellStyle name="Percent 4 2 2 2 2 5" xfId="28041"/>
    <cellStyle name="Percent 4 2 2 2 2 5 2" xfId="28042"/>
    <cellStyle name="Percent 4 2 2 2 2 5 2 2" xfId="28043"/>
    <cellStyle name="Percent 4 2 2 2 2 5 2 2 2" xfId="58168"/>
    <cellStyle name="Percent 4 2 2 2 2 5 2 3" xfId="58167"/>
    <cellStyle name="Percent 4 2 2 2 2 5 3" xfId="28044"/>
    <cellStyle name="Percent 4 2 2 2 2 5 3 2" xfId="58169"/>
    <cellStyle name="Percent 4 2 2 2 2 5 4" xfId="58166"/>
    <cellStyle name="Percent 4 2 2 2 2 6" xfId="28045"/>
    <cellStyle name="Percent 4 2 2 2 2 6 2" xfId="28046"/>
    <cellStyle name="Percent 4 2 2 2 2 6 2 2" xfId="28047"/>
    <cellStyle name="Percent 4 2 2 2 2 6 2 2 2" xfId="58172"/>
    <cellStyle name="Percent 4 2 2 2 2 6 2 3" xfId="58171"/>
    <cellStyle name="Percent 4 2 2 2 2 6 3" xfId="28048"/>
    <cellStyle name="Percent 4 2 2 2 2 6 3 2" xfId="58173"/>
    <cellStyle name="Percent 4 2 2 2 2 6 4" xfId="58170"/>
    <cellStyle name="Percent 4 2 2 2 2 7" xfId="28049"/>
    <cellStyle name="Percent 4 2 2 2 2 7 2" xfId="28050"/>
    <cellStyle name="Percent 4 2 2 2 2 7 2 2" xfId="28051"/>
    <cellStyle name="Percent 4 2 2 2 2 7 2 2 2" xfId="58176"/>
    <cellStyle name="Percent 4 2 2 2 2 7 2 3" xfId="58175"/>
    <cellStyle name="Percent 4 2 2 2 2 7 3" xfId="28052"/>
    <cellStyle name="Percent 4 2 2 2 2 7 3 2" xfId="58177"/>
    <cellStyle name="Percent 4 2 2 2 2 7 4" xfId="58174"/>
    <cellStyle name="Percent 4 2 2 2 2 8" xfId="28053"/>
    <cellStyle name="Percent 4 2 2 2 2 8 2" xfId="28054"/>
    <cellStyle name="Percent 4 2 2 2 2 8 2 2" xfId="28055"/>
    <cellStyle name="Percent 4 2 2 2 2 8 2 2 2" xfId="58180"/>
    <cellStyle name="Percent 4 2 2 2 2 8 2 3" xfId="58179"/>
    <cellStyle name="Percent 4 2 2 2 2 8 3" xfId="28056"/>
    <cellStyle name="Percent 4 2 2 2 2 8 3 2" xfId="58181"/>
    <cellStyle name="Percent 4 2 2 2 2 8 4" xfId="58178"/>
    <cellStyle name="Percent 4 2 2 2 2 9" xfId="28057"/>
    <cellStyle name="Percent 4 2 2 2 2 9 2" xfId="28058"/>
    <cellStyle name="Percent 4 2 2 2 2 9 2 2" xfId="28059"/>
    <cellStyle name="Percent 4 2 2 2 2 9 2 2 2" xfId="58184"/>
    <cellStyle name="Percent 4 2 2 2 2 9 2 3" xfId="58183"/>
    <cellStyle name="Percent 4 2 2 2 2 9 3" xfId="28060"/>
    <cellStyle name="Percent 4 2 2 2 2 9 3 2" xfId="58185"/>
    <cellStyle name="Percent 4 2 2 2 2 9 4" xfId="58182"/>
    <cellStyle name="Percent 4 2 2 2 3" xfId="28061"/>
    <cellStyle name="Percent 4 2 2 2 3 2" xfId="28062"/>
    <cellStyle name="Percent 4 2 2 2 3 2 2" xfId="28063"/>
    <cellStyle name="Percent 4 2 2 2 3 2 2 2" xfId="28064"/>
    <cellStyle name="Percent 4 2 2 2 3 2 2 2 2" xfId="58189"/>
    <cellStyle name="Percent 4 2 2 2 3 2 2 3" xfId="58188"/>
    <cellStyle name="Percent 4 2 2 2 3 2 3" xfId="28065"/>
    <cellStyle name="Percent 4 2 2 2 3 2 3 2" xfId="58190"/>
    <cellStyle name="Percent 4 2 2 2 3 2 4" xfId="58187"/>
    <cellStyle name="Percent 4 2 2 2 3 3" xfId="28066"/>
    <cellStyle name="Percent 4 2 2 2 3 3 2" xfId="28067"/>
    <cellStyle name="Percent 4 2 2 2 3 3 2 2" xfId="28068"/>
    <cellStyle name="Percent 4 2 2 2 3 3 2 2 2" xfId="58193"/>
    <cellStyle name="Percent 4 2 2 2 3 3 2 3" xfId="58192"/>
    <cellStyle name="Percent 4 2 2 2 3 3 3" xfId="28069"/>
    <cellStyle name="Percent 4 2 2 2 3 3 3 2" xfId="58194"/>
    <cellStyle name="Percent 4 2 2 2 3 3 4" xfId="58191"/>
    <cellStyle name="Percent 4 2 2 2 3 4" xfId="28070"/>
    <cellStyle name="Percent 4 2 2 2 3 4 2" xfId="28071"/>
    <cellStyle name="Percent 4 2 2 2 3 4 2 2" xfId="28072"/>
    <cellStyle name="Percent 4 2 2 2 3 4 2 2 2" xfId="58197"/>
    <cellStyle name="Percent 4 2 2 2 3 4 2 3" xfId="58196"/>
    <cellStyle name="Percent 4 2 2 2 3 4 3" xfId="28073"/>
    <cellStyle name="Percent 4 2 2 2 3 4 3 2" xfId="58198"/>
    <cellStyle name="Percent 4 2 2 2 3 4 4" xfId="58195"/>
    <cellStyle name="Percent 4 2 2 2 3 5" xfId="28074"/>
    <cellStyle name="Percent 4 2 2 2 3 5 2" xfId="28075"/>
    <cellStyle name="Percent 4 2 2 2 3 5 2 2" xfId="58200"/>
    <cellStyle name="Percent 4 2 2 2 3 5 3" xfId="58199"/>
    <cellStyle name="Percent 4 2 2 2 3 6" xfId="28076"/>
    <cellStyle name="Percent 4 2 2 2 3 6 2" xfId="58201"/>
    <cellStyle name="Percent 4 2 2 2 3 7" xfId="58186"/>
    <cellStyle name="Percent 4 2 2 2 4" xfId="28077"/>
    <cellStyle name="Percent 4 2 2 2 4 2" xfId="28078"/>
    <cellStyle name="Percent 4 2 2 2 4 2 2" xfId="28079"/>
    <cellStyle name="Percent 4 2 2 2 4 2 2 2" xfId="28080"/>
    <cellStyle name="Percent 4 2 2 2 4 2 2 2 2" xfId="58205"/>
    <cellStyle name="Percent 4 2 2 2 4 2 2 3" xfId="58204"/>
    <cellStyle name="Percent 4 2 2 2 4 2 3" xfId="28081"/>
    <cellStyle name="Percent 4 2 2 2 4 2 3 2" xfId="58206"/>
    <cellStyle name="Percent 4 2 2 2 4 2 4" xfId="58203"/>
    <cellStyle name="Percent 4 2 2 2 4 3" xfId="28082"/>
    <cellStyle name="Percent 4 2 2 2 4 3 2" xfId="28083"/>
    <cellStyle name="Percent 4 2 2 2 4 3 2 2" xfId="28084"/>
    <cellStyle name="Percent 4 2 2 2 4 3 2 2 2" xfId="58209"/>
    <cellStyle name="Percent 4 2 2 2 4 3 2 3" xfId="58208"/>
    <cellStyle name="Percent 4 2 2 2 4 3 3" xfId="28085"/>
    <cellStyle name="Percent 4 2 2 2 4 3 3 2" xfId="58210"/>
    <cellStyle name="Percent 4 2 2 2 4 3 4" xfId="58207"/>
    <cellStyle name="Percent 4 2 2 2 4 4" xfId="28086"/>
    <cellStyle name="Percent 4 2 2 2 4 4 2" xfId="28087"/>
    <cellStyle name="Percent 4 2 2 2 4 4 2 2" xfId="28088"/>
    <cellStyle name="Percent 4 2 2 2 4 4 2 2 2" xfId="58213"/>
    <cellStyle name="Percent 4 2 2 2 4 4 2 3" xfId="58212"/>
    <cellStyle name="Percent 4 2 2 2 4 4 3" xfId="28089"/>
    <cellStyle name="Percent 4 2 2 2 4 4 3 2" xfId="58214"/>
    <cellStyle name="Percent 4 2 2 2 4 4 4" xfId="58211"/>
    <cellStyle name="Percent 4 2 2 2 4 5" xfId="28090"/>
    <cellStyle name="Percent 4 2 2 2 4 5 2" xfId="28091"/>
    <cellStyle name="Percent 4 2 2 2 4 5 2 2" xfId="58216"/>
    <cellStyle name="Percent 4 2 2 2 4 5 3" xfId="58215"/>
    <cellStyle name="Percent 4 2 2 2 4 6" xfId="28092"/>
    <cellStyle name="Percent 4 2 2 2 4 6 2" xfId="58217"/>
    <cellStyle name="Percent 4 2 2 2 4 7" xfId="58202"/>
    <cellStyle name="Percent 4 2 2 2 5" xfId="28093"/>
    <cellStyle name="Percent 4 2 2 2 5 2" xfId="28094"/>
    <cellStyle name="Percent 4 2 2 2 5 2 2" xfId="28095"/>
    <cellStyle name="Percent 4 2 2 2 5 2 2 2" xfId="28096"/>
    <cellStyle name="Percent 4 2 2 2 5 2 2 2 2" xfId="58221"/>
    <cellStyle name="Percent 4 2 2 2 5 2 2 3" xfId="58220"/>
    <cellStyle name="Percent 4 2 2 2 5 2 3" xfId="28097"/>
    <cellStyle name="Percent 4 2 2 2 5 2 3 2" xfId="58222"/>
    <cellStyle name="Percent 4 2 2 2 5 2 4" xfId="58219"/>
    <cellStyle name="Percent 4 2 2 2 5 3" xfId="28098"/>
    <cellStyle name="Percent 4 2 2 2 5 3 2" xfId="28099"/>
    <cellStyle name="Percent 4 2 2 2 5 3 2 2" xfId="28100"/>
    <cellStyle name="Percent 4 2 2 2 5 3 2 2 2" xfId="58225"/>
    <cellStyle name="Percent 4 2 2 2 5 3 2 3" xfId="58224"/>
    <cellStyle name="Percent 4 2 2 2 5 3 3" xfId="28101"/>
    <cellStyle name="Percent 4 2 2 2 5 3 3 2" xfId="58226"/>
    <cellStyle name="Percent 4 2 2 2 5 3 4" xfId="58223"/>
    <cellStyle name="Percent 4 2 2 2 5 4" xfId="28102"/>
    <cellStyle name="Percent 4 2 2 2 5 4 2" xfId="28103"/>
    <cellStyle name="Percent 4 2 2 2 5 4 2 2" xfId="58228"/>
    <cellStyle name="Percent 4 2 2 2 5 4 3" xfId="58227"/>
    <cellStyle name="Percent 4 2 2 2 5 5" xfId="28104"/>
    <cellStyle name="Percent 4 2 2 2 5 5 2" xfId="58229"/>
    <cellStyle name="Percent 4 2 2 2 5 6" xfId="58218"/>
    <cellStyle name="Percent 4 2 2 2 6" xfId="28105"/>
    <cellStyle name="Percent 4 2 2 2 6 2" xfId="28106"/>
    <cellStyle name="Percent 4 2 2 2 6 2 2" xfId="28107"/>
    <cellStyle name="Percent 4 2 2 2 6 2 2 2" xfId="58232"/>
    <cellStyle name="Percent 4 2 2 2 6 2 3" xfId="58231"/>
    <cellStyle name="Percent 4 2 2 2 6 3" xfId="28108"/>
    <cellStyle name="Percent 4 2 2 2 6 3 2" xfId="58233"/>
    <cellStyle name="Percent 4 2 2 2 6 4" xfId="58230"/>
    <cellStyle name="Percent 4 2 2 2 7" xfId="28109"/>
    <cellStyle name="Percent 4 2 2 2 7 2" xfId="28110"/>
    <cellStyle name="Percent 4 2 2 2 7 2 2" xfId="28111"/>
    <cellStyle name="Percent 4 2 2 2 7 2 2 2" xfId="58236"/>
    <cellStyle name="Percent 4 2 2 2 7 2 3" xfId="58235"/>
    <cellStyle name="Percent 4 2 2 2 7 3" xfId="28112"/>
    <cellStyle name="Percent 4 2 2 2 7 3 2" xfId="58237"/>
    <cellStyle name="Percent 4 2 2 2 7 4" xfId="58234"/>
    <cellStyle name="Percent 4 2 2 2 8" xfId="28113"/>
    <cellStyle name="Percent 4 2 2 2 8 2" xfId="28114"/>
    <cellStyle name="Percent 4 2 2 2 8 2 2" xfId="28115"/>
    <cellStyle name="Percent 4 2 2 2 8 2 2 2" xfId="58240"/>
    <cellStyle name="Percent 4 2 2 2 8 2 3" xfId="58239"/>
    <cellStyle name="Percent 4 2 2 2 8 3" xfId="28116"/>
    <cellStyle name="Percent 4 2 2 2 8 3 2" xfId="58241"/>
    <cellStyle name="Percent 4 2 2 2 8 4" xfId="58238"/>
    <cellStyle name="Percent 4 2 2 2 9" xfId="28117"/>
    <cellStyle name="Percent 4 2 2 2 9 2" xfId="28118"/>
    <cellStyle name="Percent 4 2 2 2 9 2 2" xfId="28119"/>
    <cellStyle name="Percent 4 2 2 2 9 2 2 2" xfId="58244"/>
    <cellStyle name="Percent 4 2 2 2 9 2 3" xfId="58243"/>
    <cellStyle name="Percent 4 2 2 2 9 3" xfId="28120"/>
    <cellStyle name="Percent 4 2 2 2 9 3 2" xfId="58245"/>
    <cellStyle name="Percent 4 2 2 2 9 4" xfId="58242"/>
    <cellStyle name="Percent 4 2 2 3" xfId="28121"/>
    <cellStyle name="Percent 4 2 2 3 10" xfId="28122"/>
    <cellStyle name="Percent 4 2 2 3 10 2" xfId="28123"/>
    <cellStyle name="Percent 4 2 2 3 10 2 2" xfId="58248"/>
    <cellStyle name="Percent 4 2 2 3 10 3" xfId="58247"/>
    <cellStyle name="Percent 4 2 2 3 11" xfId="28124"/>
    <cellStyle name="Percent 4 2 2 3 11 2" xfId="58249"/>
    <cellStyle name="Percent 4 2 2 3 12" xfId="58246"/>
    <cellStyle name="Percent 4 2 2 3 2" xfId="28125"/>
    <cellStyle name="Percent 4 2 2 3 2 2" xfId="28126"/>
    <cellStyle name="Percent 4 2 2 3 2 2 2" xfId="28127"/>
    <cellStyle name="Percent 4 2 2 3 2 2 2 2" xfId="28128"/>
    <cellStyle name="Percent 4 2 2 3 2 2 2 2 2" xfId="58253"/>
    <cellStyle name="Percent 4 2 2 3 2 2 2 3" xfId="58252"/>
    <cellStyle name="Percent 4 2 2 3 2 2 3" xfId="28129"/>
    <cellStyle name="Percent 4 2 2 3 2 2 3 2" xfId="58254"/>
    <cellStyle name="Percent 4 2 2 3 2 2 4" xfId="58251"/>
    <cellStyle name="Percent 4 2 2 3 2 3" xfId="28130"/>
    <cellStyle name="Percent 4 2 2 3 2 3 2" xfId="28131"/>
    <cellStyle name="Percent 4 2 2 3 2 3 2 2" xfId="28132"/>
    <cellStyle name="Percent 4 2 2 3 2 3 2 2 2" xfId="58257"/>
    <cellStyle name="Percent 4 2 2 3 2 3 2 3" xfId="58256"/>
    <cellStyle name="Percent 4 2 2 3 2 3 3" xfId="28133"/>
    <cellStyle name="Percent 4 2 2 3 2 3 3 2" xfId="58258"/>
    <cellStyle name="Percent 4 2 2 3 2 3 4" xfId="58255"/>
    <cellStyle name="Percent 4 2 2 3 2 4" xfId="28134"/>
    <cellStyle name="Percent 4 2 2 3 2 4 2" xfId="28135"/>
    <cellStyle name="Percent 4 2 2 3 2 4 2 2" xfId="28136"/>
    <cellStyle name="Percent 4 2 2 3 2 4 2 2 2" xfId="58261"/>
    <cellStyle name="Percent 4 2 2 3 2 4 2 3" xfId="58260"/>
    <cellStyle name="Percent 4 2 2 3 2 4 3" xfId="28137"/>
    <cellStyle name="Percent 4 2 2 3 2 4 3 2" xfId="58262"/>
    <cellStyle name="Percent 4 2 2 3 2 4 4" xfId="58259"/>
    <cellStyle name="Percent 4 2 2 3 2 5" xfId="28138"/>
    <cellStyle name="Percent 4 2 2 3 2 5 2" xfId="28139"/>
    <cellStyle name="Percent 4 2 2 3 2 5 2 2" xfId="58264"/>
    <cellStyle name="Percent 4 2 2 3 2 5 3" xfId="58263"/>
    <cellStyle name="Percent 4 2 2 3 2 6" xfId="28140"/>
    <cellStyle name="Percent 4 2 2 3 2 6 2" xfId="58265"/>
    <cellStyle name="Percent 4 2 2 3 2 7" xfId="58250"/>
    <cellStyle name="Percent 4 2 2 3 3" xfId="28141"/>
    <cellStyle name="Percent 4 2 2 3 3 2" xfId="28142"/>
    <cellStyle name="Percent 4 2 2 3 3 2 2" xfId="28143"/>
    <cellStyle name="Percent 4 2 2 3 3 2 2 2" xfId="28144"/>
    <cellStyle name="Percent 4 2 2 3 3 2 2 2 2" xfId="58269"/>
    <cellStyle name="Percent 4 2 2 3 3 2 2 3" xfId="58268"/>
    <cellStyle name="Percent 4 2 2 3 3 2 3" xfId="28145"/>
    <cellStyle name="Percent 4 2 2 3 3 2 3 2" xfId="58270"/>
    <cellStyle name="Percent 4 2 2 3 3 2 4" xfId="58267"/>
    <cellStyle name="Percent 4 2 2 3 3 3" xfId="28146"/>
    <cellStyle name="Percent 4 2 2 3 3 3 2" xfId="28147"/>
    <cellStyle name="Percent 4 2 2 3 3 3 2 2" xfId="28148"/>
    <cellStyle name="Percent 4 2 2 3 3 3 2 2 2" xfId="58273"/>
    <cellStyle name="Percent 4 2 2 3 3 3 2 3" xfId="58272"/>
    <cellStyle name="Percent 4 2 2 3 3 3 3" xfId="28149"/>
    <cellStyle name="Percent 4 2 2 3 3 3 3 2" xfId="58274"/>
    <cellStyle name="Percent 4 2 2 3 3 3 4" xfId="58271"/>
    <cellStyle name="Percent 4 2 2 3 3 4" xfId="28150"/>
    <cellStyle name="Percent 4 2 2 3 3 4 2" xfId="28151"/>
    <cellStyle name="Percent 4 2 2 3 3 4 2 2" xfId="28152"/>
    <cellStyle name="Percent 4 2 2 3 3 4 2 2 2" xfId="58277"/>
    <cellStyle name="Percent 4 2 2 3 3 4 2 3" xfId="58276"/>
    <cellStyle name="Percent 4 2 2 3 3 4 3" xfId="28153"/>
    <cellStyle name="Percent 4 2 2 3 3 4 3 2" xfId="58278"/>
    <cellStyle name="Percent 4 2 2 3 3 4 4" xfId="58275"/>
    <cellStyle name="Percent 4 2 2 3 3 5" xfId="28154"/>
    <cellStyle name="Percent 4 2 2 3 3 5 2" xfId="28155"/>
    <cellStyle name="Percent 4 2 2 3 3 5 2 2" xfId="58280"/>
    <cellStyle name="Percent 4 2 2 3 3 5 3" xfId="58279"/>
    <cellStyle name="Percent 4 2 2 3 3 6" xfId="28156"/>
    <cellStyle name="Percent 4 2 2 3 3 6 2" xfId="58281"/>
    <cellStyle name="Percent 4 2 2 3 3 7" xfId="58266"/>
    <cellStyle name="Percent 4 2 2 3 4" xfId="28157"/>
    <cellStyle name="Percent 4 2 2 3 4 2" xfId="28158"/>
    <cellStyle name="Percent 4 2 2 3 4 2 2" xfId="28159"/>
    <cellStyle name="Percent 4 2 2 3 4 2 2 2" xfId="28160"/>
    <cellStyle name="Percent 4 2 2 3 4 2 2 2 2" xfId="58285"/>
    <cellStyle name="Percent 4 2 2 3 4 2 2 3" xfId="58284"/>
    <cellStyle name="Percent 4 2 2 3 4 2 3" xfId="28161"/>
    <cellStyle name="Percent 4 2 2 3 4 2 3 2" xfId="58286"/>
    <cellStyle name="Percent 4 2 2 3 4 2 4" xfId="58283"/>
    <cellStyle name="Percent 4 2 2 3 4 3" xfId="28162"/>
    <cellStyle name="Percent 4 2 2 3 4 3 2" xfId="28163"/>
    <cellStyle name="Percent 4 2 2 3 4 3 2 2" xfId="28164"/>
    <cellStyle name="Percent 4 2 2 3 4 3 2 2 2" xfId="58289"/>
    <cellStyle name="Percent 4 2 2 3 4 3 2 3" xfId="58288"/>
    <cellStyle name="Percent 4 2 2 3 4 3 3" xfId="28165"/>
    <cellStyle name="Percent 4 2 2 3 4 3 3 2" xfId="58290"/>
    <cellStyle name="Percent 4 2 2 3 4 3 4" xfId="58287"/>
    <cellStyle name="Percent 4 2 2 3 4 4" xfId="28166"/>
    <cellStyle name="Percent 4 2 2 3 4 4 2" xfId="28167"/>
    <cellStyle name="Percent 4 2 2 3 4 4 2 2" xfId="58292"/>
    <cellStyle name="Percent 4 2 2 3 4 4 3" xfId="58291"/>
    <cellStyle name="Percent 4 2 2 3 4 5" xfId="28168"/>
    <cellStyle name="Percent 4 2 2 3 4 5 2" xfId="58293"/>
    <cellStyle name="Percent 4 2 2 3 4 6" xfId="58282"/>
    <cellStyle name="Percent 4 2 2 3 5" xfId="28169"/>
    <cellStyle name="Percent 4 2 2 3 5 2" xfId="28170"/>
    <cellStyle name="Percent 4 2 2 3 5 2 2" xfId="28171"/>
    <cellStyle name="Percent 4 2 2 3 5 2 2 2" xfId="58296"/>
    <cellStyle name="Percent 4 2 2 3 5 2 3" xfId="58295"/>
    <cellStyle name="Percent 4 2 2 3 5 3" xfId="28172"/>
    <cellStyle name="Percent 4 2 2 3 5 3 2" xfId="58297"/>
    <cellStyle name="Percent 4 2 2 3 5 4" xfId="58294"/>
    <cellStyle name="Percent 4 2 2 3 6" xfId="28173"/>
    <cellStyle name="Percent 4 2 2 3 6 2" xfId="28174"/>
    <cellStyle name="Percent 4 2 2 3 6 2 2" xfId="28175"/>
    <cellStyle name="Percent 4 2 2 3 6 2 2 2" xfId="58300"/>
    <cellStyle name="Percent 4 2 2 3 6 2 3" xfId="58299"/>
    <cellStyle name="Percent 4 2 2 3 6 3" xfId="28176"/>
    <cellStyle name="Percent 4 2 2 3 6 3 2" xfId="58301"/>
    <cellStyle name="Percent 4 2 2 3 6 4" xfId="58298"/>
    <cellStyle name="Percent 4 2 2 3 7" xfId="28177"/>
    <cellStyle name="Percent 4 2 2 3 7 2" xfId="28178"/>
    <cellStyle name="Percent 4 2 2 3 7 2 2" xfId="28179"/>
    <cellStyle name="Percent 4 2 2 3 7 2 2 2" xfId="58304"/>
    <cellStyle name="Percent 4 2 2 3 7 2 3" xfId="58303"/>
    <cellStyle name="Percent 4 2 2 3 7 3" xfId="28180"/>
    <cellStyle name="Percent 4 2 2 3 7 3 2" xfId="58305"/>
    <cellStyle name="Percent 4 2 2 3 7 4" xfId="58302"/>
    <cellStyle name="Percent 4 2 2 3 8" xfId="28181"/>
    <cellStyle name="Percent 4 2 2 3 8 2" xfId="28182"/>
    <cellStyle name="Percent 4 2 2 3 8 2 2" xfId="28183"/>
    <cellStyle name="Percent 4 2 2 3 8 2 2 2" xfId="58308"/>
    <cellStyle name="Percent 4 2 2 3 8 2 3" xfId="58307"/>
    <cellStyle name="Percent 4 2 2 3 8 3" xfId="28184"/>
    <cellStyle name="Percent 4 2 2 3 8 3 2" xfId="58309"/>
    <cellStyle name="Percent 4 2 2 3 8 4" xfId="58306"/>
    <cellStyle name="Percent 4 2 2 3 9" xfId="28185"/>
    <cellStyle name="Percent 4 2 2 3 9 2" xfId="28186"/>
    <cellStyle name="Percent 4 2 2 3 9 2 2" xfId="28187"/>
    <cellStyle name="Percent 4 2 2 3 9 2 2 2" xfId="58312"/>
    <cellStyle name="Percent 4 2 2 3 9 2 3" xfId="58311"/>
    <cellStyle name="Percent 4 2 2 3 9 3" xfId="28188"/>
    <cellStyle name="Percent 4 2 2 3 9 3 2" xfId="58313"/>
    <cellStyle name="Percent 4 2 2 3 9 4" xfId="58310"/>
    <cellStyle name="Percent 4 2 2 4" xfId="28189"/>
    <cellStyle name="Percent 4 2 2 4 2" xfId="28190"/>
    <cellStyle name="Percent 4 2 2 4 2 2" xfId="28191"/>
    <cellStyle name="Percent 4 2 2 4 2 2 2" xfId="28192"/>
    <cellStyle name="Percent 4 2 2 4 2 2 2 2" xfId="58317"/>
    <cellStyle name="Percent 4 2 2 4 2 2 3" xfId="58316"/>
    <cellStyle name="Percent 4 2 2 4 2 3" xfId="28193"/>
    <cellStyle name="Percent 4 2 2 4 2 3 2" xfId="58318"/>
    <cellStyle name="Percent 4 2 2 4 2 4" xfId="58315"/>
    <cellStyle name="Percent 4 2 2 4 3" xfId="28194"/>
    <cellStyle name="Percent 4 2 2 4 3 2" xfId="28195"/>
    <cellStyle name="Percent 4 2 2 4 3 2 2" xfId="28196"/>
    <cellStyle name="Percent 4 2 2 4 3 2 2 2" xfId="58321"/>
    <cellStyle name="Percent 4 2 2 4 3 2 3" xfId="58320"/>
    <cellStyle name="Percent 4 2 2 4 3 3" xfId="28197"/>
    <cellStyle name="Percent 4 2 2 4 3 3 2" xfId="58322"/>
    <cellStyle name="Percent 4 2 2 4 3 4" xfId="58319"/>
    <cellStyle name="Percent 4 2 2 4 4" xfId="28198"/>
    <cellStyle name="Percent 4 2 2 4 4 2" xfId="28199"/>
    <cellStyle name="Percent 4 2 2 4 4 2 2" xfId="28200"/>
    <cellStyle name="Percent 4 2 2 4 4 2 2 2" xfId="58325"/>
    <cellStyle name="Percent 4 2 2 4 4 2 3" xfId="58324"/>
    <cellStyle name="Percent 4 2 2 4 4 3" xfId="28201"/>
    <cellStyle name="Percent 4 2 2 4 4 3 2" xfId="58326"/>
    <cellStyle name="Percent 4 2 2 4 4 4" xfId="58323"/>
    <cellStyle name="Percent 4 2 2 4 5" xfId="28202"/>
    <cellStyle name="Percent 4 2 2 4 5 2" xfId="28203"/>
    <cellStyle name="Percent 4 2 2 4 5 2 2" xfId="58328"/>
    <cellStyle name="Percent 4 2 2 4 5 3" xfId="58327"/>
    <cellStyle name="Percent 4 2 2 4 6" xfId="28204"/>
    <cellStyle name="Percent 4 2 2 4 6 2" xfId="58329"/>
    <cellStyle name="Percent 4 2 2 4 7" xfId="58314"/>
    <cellStyle name="Percent 4 2 2 5" xfId="28205"/>
    <cellStyle name="Percent 4 2 2 5 2" xfId="28206"/>
    <cellStyle name="Percent 4 2 2 5 2 2" xfId="28207"/>
    <cellStyle name="Percent 4 2 2 5 2 2 2" xfId="28208"/>
    <cellStyle name="Percent 4 2 2 5 2 2 2 2" xfId="58333"/>
    <cellStyle name="Percent 4 2 2 5 2 2 3" xfId="58332"/>
    <cellStyle name="Percent 4 2 2 5 2 3" xfId="28209"/>
    <cellStyle name="Percent 4 2 2 5 2 3 2" xfId="58334"/>
    <cellStyle name="Percent 4 2 2 5 2 4" xfId="58331"/>
    <cellStyle name="Percent 4 2 2 5 3" xfId="28210"/>
    <cellStyle name="Percent 4 2 2 5 3 2" xfId="28211"/>
    <cellStyle name="Percent 4 2 2 5 3 2 2" xfId="28212"/>
    <cellStyle name="Percent 4 2 2 5 3 2 2 2" xfId="58337"/>
    <cellStyle name="Percent 4 2 2 5 3 2 3" xfId="58336"/>
    <cellStyle name="Percent 4 2 2 5 3 3" xfId="28213"/>
    <cellStyle name="Percent 4 2 2 5 3 3 2" xfId="58338"/>
    <cellStyle name="Percent 4 2 2 5 3 4" xfId="58335"/>
    <cellStyle name="Percent 4 2 2 5 4" xfId="28214"/>
    <cellStyle name="Percent 4 2 2 5 4 2" xfId="28215"/>
    <cellStyle name="Percent 4 2 2 5 4 2 2" xfId="28216"/>
    <cellStyle name="Percent 4 2 2 5 4 2 2 2" xfId="58341"/>
    <cellStyle name="Percent 4 2 2 5 4 2 3" xfId="58340"/>
    <cellStyle name="Percent 4 2 2 5 4 3" xfId="28217"/>
    <cellStyle name="Percent 4 2 2 5 4 3 2" xfId="58342"/>
    <cellStyle name="Percent 4 2 2 5 4 4" xfId="58339"/>
    <cellStyle name="Percent 4 2 2 5 5" xfId="28218"/>
    <cellStyle name="Percent 4 2 2 5 5 2" xfId="28219"/>
    <cellStyle name="Percent 4 2 2 5 5 2 2" xfId="58344"/>
    <cellStyle name="Percent 4 2 2 5 5 3" xfId="58343"/>
    <cellStyle name="Percent 4 2 2 5 6" xfId="28220"/>
    <cellStyle name="Percent 4 2 2 5 6 2" xfId="58345"/>
    <cellStyle name="Percent 4 2 2 5 7" xfId="58330"/>
    <cellStyle name="Percent 4 2 2 6" xfId="28221"/>
    <cellStyle name="Percent 4 2 2 6 2" xfId="28222"/>
    <cellStyle name="Percent 4 2 2 6 2 2" xfId="28223"/>
    <cellStyle name="Percent 4 2 2 6 2 2 2" xfId="28224"/>
    <cellStyle name="Percent 4 2 2 6 2 2 2 2" xfId="58349"/>
    <cellStyle name="Percent 4 2 2 6 2 2 3" xfId="58348"/>
    <cellStyle name="Percent 4 2 2 6 2 3" xfId="28225"/>
    <cellStyle name="Percent 4 2 2 6 2 3 2" xfId="58350"/>
    <cellStyle name="Percent 4 2 2 6 2 4" xfId="58347"/>
    <cellStyle name="Percent 4 2 2 6 3" xfId="28226"/>
    <cellStyle name="Percent 4 2 2 6 3 2" xfId="28227"/>
    <cellStyle name="Percent 4 2 2 6 3 2 2" xfId="28228"/>
    <cellStyle name="Percent 4 2 2 6 3 2 2 2" xfId="58353"/>
    <cellStyle name="Percent 4 2 2 6 3 2 3" xfId="58352"/>
    <cellStyle name="Percent 4 2 2 6 3 3" xfId="28229"/>
    <cellStyle name="Percent 4 2 2 6 3 3 2" xfId="58354"/>
    <cellStyle name="Percent 4 2 2 6 3 4" xfId="58351"/>
    <cellStyle name="Percent 4 2 2 6 4" xfId="28230"/>
    <cellStyle name="Percent 4 2 2 6 4 2" xfId="28231"/>
    <cellStyle name="Percent 4 2 2 6 4 2 2" xfId="58356"/>
    <cellStyle name="Percent 4 2 2 6 4 3" xfId="58355"/>
    <cellStyle name="Percent 4 2 2 6 5" xfId="28232"/>
    <cellStyle name="Percent 4 2 2 6 5 2" xfId="58357"/>
    <cellStyle name="Percent 4 2 2 6 6" xfId="58346"/>
    <cellStyle name="Percent 4 2 2 7" xfId="28233"/>
    <cellStyle name="Percent 4 2 2 7 2" xfId="28234"/>
    <cellStyle name="Percent 4 2 2 7 2 2" xfId="28235"/>
    <cellStyle name="Percent 4 2 2 7 2 2 2" xfId="58360"/>
    <cellStyle name="Percent 4 2 2 7 2 3" xfId="58359"/>
    <cellStyle name="Percent 4 2 2 7 3" xfId="28236"/>
    <cellStyle name="Percent 4 2 2 7 3 2" xfId="58361"/>
    <cellStyle name="Percent 4 2 2 7 4" xfId="58358"/>
    <cellStyle name="Percent 4 2 2 8" xfId="28237"/>
    <cellStyle name="Percent 4 2 2 8 2" xfId="28238"/>
    <cellStyle name="Percent 4 2 2 8 2 2" xfId="28239"/>
    <cellStyle name="Percent 4 2 2 8 2 2 2" xfId="58364"/>
    <cellStyle name="Percent 4 2 2 8 2 3" xfId="58363"/>
    <cellStyle name="Percent 4 2 2 8 3" xfId="28240"/>
    <cellStyle name="Percent 4 2 2 8 3 2" xfId="58365"/>
    <cellStyle name="Percent 4 2 2 8 4" xfId="58362"/>
    <cellStyle name="Percent 4 2 2 9" xfId="28241"/>
    <cellStyle name="Percent 4 2 2 9 2" xfId="28242"/>
    <cellStyle name="Percent 4 2 2 9 2 2" xfId="28243"/>
    <cellStyle name="Percent 4 2 2 9 2 2 2" xfId="58368"/>
    <cellStyle name="Percent 4 2 2 9 2 3" xfId="58367"/>
    <cellStyle name="Percent 4 2 2 9 3" xfId="28244"/>
    <cellStyle name="Percent 4 2 2 9 3 2" xfId="58369"/>
    <cellStyle name="Percent 4 2 2 9 4" xfId="58366"/>
    <cellStyle name="Percent 4 2 3" xfId="28245"/>
    <cellStyle name="Percent 4 2 3 10" xfId="28246"/>
    <cellStyle name="Percent 4 2 3 10 2" xfId="28247"/>
    <cellStyle name="Percent 4 2 3 10 2 2" xfId="28248"/>
    <cellStyle name="Percent 4 2 3 10 2 2 2" xfId="58373"/>
    <cellStyle name="Percent 4 2 3 10 2 3" xfId="58372"/>
    <cellStyle name="Percent 4 2 3 10 3" xfId="28249"/>
    <cellStyle name="Percent 4 2 3 10 3 2" xfId="58374"/>
    <cellStyle name="Percent 4 2 3 10 4" xfId="58371"/>
    <cellStyle name="Percent 4 2 3 11" xfId="28250"/>
    <cellStyle name="Percent 4 2 3 11 2" xfId="28251"/>
    <cellStyle name="Percent 4 2 3 11 2 2" xfId="58376"/>
    <cellStyle name="Percent 4 2 3 11 3" xfId="58375"/>
    <cellStyle name="Percent 4 2 3 12" xfId="28252"/>
    <cellStyle name="Percent 4 2 3 12 2" xfId="58377"/>
    <cellStyle name="Percent 4 2 3 13" xfId="28253"/>
    <cellStyle name="Percent 4 2 3 13 2" xfId="58378"/>
    <cellStyle name="Percent 4 2 3 14" xfId="58370"/>
    <cellStyle name="Percent 4 2 3 2" xfId="28254"/>
    <cellStyle name="Percent 4 2 3 2 10" xfId="28255"/>
    <cellStyle name="Percent 4 2 3 2 10 2" xfId="28256"/>
    <cellStyle name="Percent 4 2 3 2 10 2 2" xfId="58381"/>
    <cellStyle name="Percent 4 2 3 2 10 3" xfId="58380"/>
    <cellStyle name="Percent 4 2 3 2 11" xfId="28257"/>
    <cellStyle name="Percent 4 2 3 2 11 2" xfId="58382"/>
    <cellStyle name="Percent 4 2 3 2 12" xfId="58379"/>
    <cellStyle name="Percent 4 2 3 2 2" xfId="28258"/>
    <cellStyle name="Percent 4 2 3 2 2 2" xfId="28259"/>
    <cellStyle name="Percent 4 2 3 2 2 2 2" xfId="28260"/>
    <cellStyle name="Percent 4 2 3 2 2 2 2 2" xfId="28261"/>
    <cellStyle name="Percent 4 2 3 2 2 2 2 2 2" xfId="58386"/>
    <cellStyle name="Percent 4 2 3 2 2 2 2 3" xfId="58385"/>
    <cellStyle name="Percent 4 2 3 2 2 2 3" xfId="28262"/>
    <cellStyle name="Percent 4 2 3 2 2 2 3 2" xfId="58387"/>
    <cellStyle name="Percent 4 2 3 2 2 2 4" xfId="58384"/>
    <cellStyle name="Percent 4 2 3 2 2 3" xfId="28263"/>
    <cellStyle name="Percent 4 2 3 2 2 3 2" xfId="28264"/>
    <cellStyle name="Percent 4 2 3 2 2 3 2 2" xfId="28265"/>
    <cellStyle name="Percent 4 2 3 2 2 3 2 2 2" xfId="58390"/>
    <cellStyle name="Percent 4 2 3 2 2 3 2 3" xfId="58389"/>
    <cellStyle name="Percent 4 2 3 2 2 3 3" xfId="28266"/>
    <cellStyle name="Percent 4 2 3 2 2 3 3 2" xfId="58391"/>
    <cellStyle name="Percent 4 2 3 2 2 3 4" xfId="58388"/>
    <cellStyle name="Percent 4 2 3 2 2 4" xfId="28267"/>
    <cellStyle name="Percent 4 2 3 2 2 4 2" xfId="28268"/>
    <cellStyle name="Percent 4 2 3 2 2 4 2 2" xfId="28269"/>
    <cellStyle name="Percent 4 2 3 2 2 4 2 2 2" xfId="58394"/>
    <cellStyle name="Percent 4 2 3 2 2 4 2 3" xfId="58393"/>
    <cellStyle name="Percent 4 2 3 2 2 4 3" xfId="28270"/>
    <cellStyle name="Percent 4 2 3 2 2 4 3 2" xfId="58395"/>
    <cellStyle name="Percent 4 2 3 2 2 4 4" xfId="58392"/>
    <cellStyle name="Percent 4 2 3 2 2 5" xfId="28271"/>
    <cellStyle name="Percent 4 2 3 2 2 5 2" xfId="28272"/>
    <cellStyle name="Percent 4 2 3 2 2 5 2 2" xfId="58397"/>
    <cellStyle name="Percent 4 2 3 2 2 5 3" xfId="58396"/>
    <cellStyle name="Percent 4 2 3 2 2 6" xfId="28273"/>
    <cellStyle name="Percent 4 2 3 2 2 6 2" xfId="58398"/>
    <cellStyle name="Percent 4 2 3 2 2 7" xfId="58383"/>
    <cellStyle name="Percent 4 2 3 2 3" xfId="28274"/>
    <cellStyle name="Percent 4 2 3 2 3 2" xfId="28275"/>
    <cellStyle name="Percent 4 2 3 2 3 2 2" xfId="28276"/>
    <cellStyle name="Percent 4 2 3 2 3 2 2 2" xfId="28277"/>
    <cellStyle name="Percent 4 2 3 2 3 2 2 2 2" xfId="58402"/>
    <cellStyle name="Percent 4 2 3 2 3 2 2 3" xfId="58401"/>
    <cellStyle name="Percent 4 2 3 2 3 2 3" xfId="28278"/>
    <cellStyle name="Percent 4 2 3 2 3 2 3 2" xfId="58403"/>
    <cellStyle name="Percent 4 2 3 2 3 2 4" xfId="58400"/>
    <cellStyle name="Percent 4 2 3 2 3 3" xfId="28279"/>
    <cellStyle name="Percent 4 2 3 2 3 3 2" xfId="28280"/>
    <cellStyle name="Percent 4 2 3 2 3 3 2 2" xfId="28281"/>
    <cellStyle name="Percent 4 2 3 2 3 3 2 2 2" xfId="58406"/>
    <cellStyle name="Percent 4 2 3 2 3 3 2 3" xfId="58405"/>
    <cellStyle name="Percent 4 2 3 2 3 3 3" xfId="28282"/>
    <cellStyle name="Percent 4 2 3 2 3 3 3 2" xfId="58407"/>
    <cellStyle name="Percent 4 2 3 2 3 3 4" xfId="58404"/>
    <cellStyle name="Percent 4 2 3 2 3 4" xfId="28283"/>
    <cellStyle name="Percent 4 2 3 2 3 4 2" xfId="28284"/>
    <cellStyle name="Percent 4 2 3 2 3 4 2 2" xfId="28285"/>
    <cellStyle name="Percent 4 2 3 2 3 4 2 2 2" xfId="58410"/>
    <cellStyle name="Percent 4 2 3 2 3 4 2 3" xfId="58409"/>
    <cellStyle name="Percent 4 2 3 2 3 4 3" xfId="28286"/>
    <cellStyle name="Percent 4 2 3 2 3 4 3 2" xfId="58411"/>
    <cellStyle name="Percent 4 2 3 2 3 4 4" xfId="58408"/>
    <cellStyle name="Percent 4 2 3 2 3 5" xfId="28287"/>
    <cellStyle name="Percent 4 2 3 2 3 5 2" xfId="28288"/>
    <cellStyle name="Percent 4 2 3 2 3 5 2 2" xfId="58413"/>
    <cellStyle name="Percent 4 2 3 2 3 5 3" xfId="58412"/>
    <cellStyle name="Percent 4 2 3 2 3 6" xfId="28289"/>
    <cellStyle name="Percent 4 2 3 2 3 6 2" xfId="58414"/>
    <cellStyle name="Percent 4 2 3 2 3 7" xfId="58399"/>
    <cellStyle name="Percent 4 2 3 2 4" xfId="28290"/>
    <cellStyle name="Percent 4 2 3 2 4 2" xfId="28291"/>
    <cellStyle name="Percent 4 2 3 2 4 2 2" xfId="28292"/>
    <cellStyle name="Percent 4 2 3 2 4 2 2 2" xfId="28293"/>
    <cellStyle name="Percent 4 2 3 2 4 2 2 2 2" xfId="58418"/>
    <cellStyle name="Percent 4 2 3 2 4 2 2 3" xfId="58417"/>
    <cellStyle name="Percent 4 2 3 2 4 2 3" xfId="28294"/>
    <cellStyle name="Percent 4 2 3 2 4 2 3 2" xfId="58419"/>
    <cellStyle name="Percent 4 2 3 2 4 2 4" xfId="58416"/>
    <cellStyle name="Percent 4 2 3 2 4 3" xfId="28295"/>
    <cellStyle name="Percent 4 2 3 2 4 3 2" xfId="28296"/>
    <cellStyle name="Percent 4 2 3 2 4 3 2 2" xfId="28297"/>
    <cellStyle name="Percent 4 2 3 2 4 3 2 2 2" xfId="58422"/>
    <cellStyle name="Percent 4 2 3 2 4 3 2 3" xfId="58421"/>
    <cellStyle name="Percent 4 2 3 2 4 3 3" xfId="28298"/>
    <cellStyle name="Percent 4 2 3 2 4 3 3 2" xfId="58423"/>
    <cellStyle name="Percent 4 2 3 2 4 3 4" xfId="58420"/>
    <cellStyle name="Percent 4 2 3 2 4 4" xfId="28299"/>
    <cellStyle name="Percent 4 2 3 2 4 4 2" xfId="28300"/>
    <cellStyle name="Percent 4 2 3 2 4 4 2 2" xfId="58425"/>
    <cellStyle name="Percent 4 2 3 2 4 4 3" xfId="58424"/>
    <cellStyle name="Percent 4 2 3 2 4 5" xfId="28301"/>
    <cellStyle name="Percent 4 2 3 2 4 5 2" xfId="58426"/>
    <cellStyle name="Percent 4 2 3 2 4 6" xfId="58415"/>
    <cellStyle name="Percent 4 2 3 2 5" xfId="28302"/>
    <cellStyle name="Percent 4 2 3 2 5 2" xfId="28303"/>
    <cellStyle name="Percent 4 2 3 2 5 2 2" xfId="28304"/>
    <cellStyle name="Percent 4 2 3 2 5 2 2 2" xfId="58429"/>
    <cellStyle name="Percent 4 2 3 2 5 2 3" xfId="58428"/>
    <cellStyle name="Percent 4 2 3 2 5 3" xfId="28305"/>
    <cellStyle name="Percent 4 2 3 2 5 3 2" xfId="58430"/>
    <cellStyle name="Percent 4 2 3 2 5 4" xfId="58427"/>
    <cellStyle name="Percent 4 2 3 2 6" xfId="28306"/>
    <cellStyle name="Percent 4 2 3 2 6 2" xfId="28307"/>
    <cellStyle name="Percent 4 2 3 2 6 2 2" xfId="28308"/>
    <cellStyle name="Percent 4 2 3 2 6 2 2 2" xfId="58433"/>
    <cellStyle name="Percent 4 2 3 2 6 2 3" xfId="58432"/>
    <cellStyle name="Percent 4 2 3 2 6 3" xfId="28309"/>
    <cellStyle name="Percent 4 2 3 2 6 3 2" xfId="58434"/>
    <cellStyle name="Percent 4 2 3 2 6 4" xfId="58431"/>
    <cellStyle name="Percent 4 2 3 2 7" xfId="28310"/>
    <cellStyle name="Percent 4 2 3 2 7 2" xfId="28311"/>
    <cellStyle name="Percent 4 2 3 2 7 2 2" xfId="28312"/>
    <cellStyle name="Percent 4 2 3 2 7 2 2 2" xfId="58437"/>
    <cellStyle name="Percent 4 2 3 2 7 2 3" xfId="58436"/>
    <cellStyle name="Percent 4 2 3 2 7 3" xfId="28313"/>
    <cellStyle name="Percent 4 2 3 2 7 3 2" xfId="58438"/>
    <cellStyle name="Percent 4 2 3 2 7 4" xfId="58435"/>
    <cellStyle name="Percent 4 2 3 2 8" xfId="28314"/>
    <cellStyle name="Percent 4 2 3 2 8 2" xfId="28315"/>
    <cellStyle name="Percent 4 2 3 2 8 2 2" xfId="28316"/>
    <cellStyle name="Percent 4 2 3 2 8 2 2 2" xfId="58441"/>
    <cellStyle name="Percent 4 2 3 2 8 2 3" xfId="58440"/>
    <cellStyle name="Percent 4 2 3 2 8 3" xfId="28317"/>
    <cellStyle name="Percent 4 2 3 2 8 3 2" xfId="58442"/>
    <cellStyle name="Percent 4 2 3 2 8 4" xfId="58439"/>
    <cellStyle name="Percent 4 2 3 2 9" xfId="28318"/>
    <cellStyle name="Percent 4 2 3 2 9 2" xfId="28319"/>
    <cellStyle name="Percent 4 2 3 2 9 2 2" xfId="28320"/>
    <cellStyle name="Percent 4 2 3 2 9 2 2 2" xfId="58445"/>
    <cellStyle name="Percent 4 2 3 2 9 2 3" xfId="58444"/>
    <cellStyle name="Percent 4 2 3 2 9 3" xfId="28321"/>
    <cellStyle name="Percent 4 2 3 2 9 3 2" xfId="58446"/>
    <cellStyle name="Percent 4 2 3 2 9 4" xfId="58443"/>
    <cellStyle name="Percent 4 2 3 3" xfId="28322"/>
    <cellStyle name="Percent 4 2 3 3 2" xfId="28323"/>
    <cellStyle name="Percent 4 2 3 3 2 2" xfId="28324"/>
    <cellStyle name="Percent 4 2 3 3 2 2 2" xfId="28325"/>
    <cellStyle name="Percent 4 2 3 3 2 2 2 2" xfId="58450"/>
    <cellStyle name="Percent 4 2 3 3 2 2 3" xfId="58449"/>
    <cellStyle name="Percent 4 2 3 3 2 3" xfId="28326"/>
    <cellStyle name="Percent 4 2 3 3 2 3 2" xfId="58451"/>
    <cellStyle name="Percent 4 2 3 3 2 4" xfId="58448"/>
    <cellStyle name="Percent 4 2 3 3 3" xfId="28327"/>
    <cellStyle name="Percent 4 2 3 3 3 2" xfId="28328"/>
    <cellStyle name="Percent 4 2 3 3 3 2 2" xfId="28329"/>
    <cellStyle name="Percent 4 2 3 3 3 2 2 2" xfId="58454"/>
    <cellStyle name="Percent 4 2 3 3 3 2 3" xfId="58453"/>
    <cellStyle name="Percent 4 2 3 3 3 3" xfId="28330"/>
    <cellStyle name="Percent 4 2 3 3 3 3 2" xfId="58455"/>
    <cellStyle name="Percent 4 2 3 3 3 4" xfId="58452"/>
    <cellStyle name="Percent 4 2 3 3 4" xfId="28331"/>
    <cellStyle name="Percent 4 2 3 3 4 2" xfId="28332"/>
    <cellStyle name="Percent 4 2 3 3 4 2 2" xfId="28333"/>
    <cellStyle name="Percent 4 2 3 3 4 2 2 2" xfId="58458"/>
    <cellStyle name="Percent 4 2 3 3 4 2 3" xfId="58457"/>
    <cellStyle name="Percent 4 2 3 3 4 3" xfId="28334"/>
    <cellStyle name="Percent 4 2 3 3 4 3 2" xfId="58459"/>
    <cellStyle name="Percent 4 2 3 3 4 4" xfId="58456"/>
    <cellStyle name="Percent 4 2 3 3 5" xfId="28335"/>
    <cellStyle name="Percent 4 2 3 3 5 2" xfId="28336"/>
    <cellStyle name="Percent 4 2 3 3 5 2 2" xfId="58461"/>
    <cellStyle name="Percent 4 2 3 3 5 3" xfId="58460"/>
    <cellStyle name="Percent 4 2 3 3 6" xfId="28337"/>
    <cellStyle name="Percent 4 2 3 3 6 2" xfId="58462"/>
    <cellStyle name="Percent 4 2 3 3 7" xfId="58447"/>
    <cellStyle name="Percent 4 2 3 4" xfId="28338"/>
    <cellStyle name="Percent 4 2 3 4 2" xfId="28339"/>
    <cellStyle name="Percent 4 2 3 4 2 2" xfId="28340"/>
    <cellStyle name="Percent 4 2 3 4 2 2 2" xfId="28341"/>
    <cellStyle name="Percent 4 2 3 4 2 2 2 2" xfId="58466"/>
    <cellStyle name="Percent 4 2 3 4 2 2 3" xfId="58465"/>
    <cellStyle name="Percent 4 2 3 4 2 3" xfId="28342"/>
    <cellStyle name="Percent 4 2 3 4 2 3 2" xfId="58467"/>
    <cellStyle name="Percent 4 2 3 4 2 4" xfId="58464"/>
    <cellStyle name="Percent 4 2 3 4 3" xfId="28343"/>
    <cellStyle name="Percent 4 2 3 4 3 2" xfId="28344"/>
    <cellStyle name="Percent 4 2 3 4 3 2 2" xfId="28345"/>
    <cellStyle name="Percent 4 2 3 4 3 2 2 2" xfId="58470"/>
    <cellStyle name="Percent 4 2 3 4 3 2 3" xfId="58469"/>
    <cellStyle name="Percent 4 2 3 4 3 3" xfId="28346"/>
    <cellStyle name="Percent 4 2 3 4 3 3 2" xfId="58471"/>
    <cellStyle name="Percent 4 2 3 4 3 4" xfId="58468"/>
    <cellStyle name="Percent 4 2 3 4 4" xfId="28347"/>
    <cellStyle name="Percent 4 2 3 4 4 2" xfId="28348"/>
    <cellStyle name="Percent 4 2 3 4 4 2 2" xfId="28349"/>
    <cellStyle name="Percent 4 2 3 4 4 2 2 2" xfId="58474"/>
    <cellStyle name="Percent 4 2 3 4 4 2 3" xfId="58473"/>
    <cellStyle name="Percent 4 2 3 4 4 3" xfId="28350"/>
    <cellStyle name="Percent 4 2 3 4 4 3 2" xfId="58475"/>
    <cellStyle name="Percent 4 2 3 4 4 4" xfId="58472"/>
    <cellStyle name="Percent 4 2 3 4 5" xfId="28351"/>
    <cellStyle name="Percent 4 2 3 4 5 2" xfId="28352"/>
    <cellStyle name="Percent 4 2 3 4 5 2 2" xfId="58477"/>
    <cellStyle name="Percent 4 2 3 4 5 3" xfId="58476"/>
    <cellStyle name="Percent 4 2 3 4 6" xfId="28353"/>
    <cellStyle name="Percent 4 2 3 4 6 2" xfId="58478"/>
    <cellStyle name="Percent 4 2 3 4 7" xfId="58463"/>
    <cellStyle name="Percent 4 2 3 5" xfId="28354"/>
    <cellStyle name="Percent 4 2 3 5 2" xfId="28355"/>
    <cellStyle name="Percent 4 2 3 5 2 2" xfId="28356"/>
    <cellStyle name="Percent 4 2 3 5 2 2 2" xfId="28357"/>
    <cellStyle name="Percent 4 2 3 5 2 2 2 2" xfId="58482"/>
    <cellStyle name="Percent 4 2 3 5 2 2 3" xfId="58481"/>
    <cellStyle name="Percent 4 2 3 5 2 3" xfId="28358"/>
    <cellStyle name="Percent 4 2 3 5 2 3 2" xfId="58483"/>
    <cellStyle name="Percent 4 2 3 5 2 4" xfId="58480"/>
    <cellStyle name="Percent 4 2 3 5 3" xfId="28359"/>
    <cellStyle name="Percent 4 2 3 5 3 2" xfId="28360"/>
    <cellStyle name="Percent 4 2 3 5 3 2 2" xfId="28361"/>
    <cellStyle name="Percent 4 2 3 5 3 2 2 2" xfId="58486"/>
    <cellStyle name="Percent 4 2 3 5 3 2 3" xfId="58485"/>
    <cellStyle name="Percent 4 2 3 5 3 3" xfId="28362"/>
    <cellStyle name="Percent 4 2 3 5 3 3 2" xfId="58487"/>
    <cellStyle name="Percent 4 2 3 5 3 4" xfId="58484"/>
    <cellStyle name="Percent 4 2 3 5 4" xfId="28363"/>
    <cellStyle name="Percent 4 2 3 5 4 2" xfId="28364"/>
    <cellStyle name="Percent 4 2 3 5 4 2 2" xfId="58489"/>
    <cellStyle name="Percent 4 2 3 5 4 3" xfId="58488"/>
    <cellStyle name="Percent 4 2 3 5 5" xfId="28365"/>
    <cellStyle name="Percent 4 2 3 5 5 2" xfId="58490"/>
    <cellStyle name="Percent 4 2 3 5 6" xfId="58479"/>
    <cellStyle name="Percent 4 2 3 6" xfId="28366"/>
    <cellStyle name="Percent 4 2 3 6 2" xfId="28367"/>
    <cellStyle name="Percent 4 2 3 6 2 2" xfId="28368"/>
    <cellStyle name="Percent 4 2 3 6 2 2 2" xfId="58493"/>
    <cellStyle name="Percent 4 2 3 6 2 3" xfId="58492"/>
    <cellStyle name="Percent 4 2 3 6 3" xfId="28369"/>
    <cellStyle name="Percent 4 2 3 6 3 2" xfId="58494"/>
    <cellStyle name="Percent 4 2 3 6 4" xfId="58491"/>
    <cellStyle name="Percent 4 2 3 7" xfId="28370"/>
    <cellStyle name="Percent 4 2 3 7 2" xfId="28371"/>
    <cellStyle name="Percent 4 2 3 7 2 2" xfId="28372"/>
    <cellStyle name="Percent 4 2 3 7 2 2 2" xfId="58497"/>
    <cellStyle name="Percent 4 2 3 7 2 3" xfId="58496"/>
    <cellStyle name="Percent 4 2 3 7 3" xfId="28373"/>
    <cellStyle name="Percent 4 2 3 7 3 2" xfId="58498"/>
    <cellStyle name="Percent 4 2 3 7 4" xfId="58495"/>
    <cellStyle name="Percent 4 2 3 8" xfId="28374"/>
    <cellStyle name="Percent 4 2 3 8 2" xfId="28375"/>
    <cellStyle name="Percent 4 2 3 8 2 2" xfId="28376"/>
    <cellStyle name="Percent 4 2 3 8 2 2 2" xfId="58501"/>
    <cellStyle name="Percent 4 2 3 8 2 3" xfId="58500"/>
    <cellStyle name="Percent 4 2 3 8 3" xfId="28377"/>
    <cellStyle name="Percent 4 2 3 8 3 2" xfId="58502"/>
    <cellStyle name="Percent 4 2 3 8 4" xfId="58499"/>
    <cellStyle name="Percent 4 2 3 9" xfId="28378"/>
    <cellStyle name="Percent 4 2 3 9 2" xfId="28379"/>
    <cellStyle name="Percent 4 2 3 9 2 2" xfId="28380"/>
    <cellStyle name="Percent 4 2 3 9 2 2 2" xfId="58505"/>
    <cellStyle name="Percent 4 2 3 9 2 3" xfId="58504"/>
    <cellStyle name="Percent 4 2 3 9 3" xfId="28381"/>
    <cellStyle name="Percent 4 2 3 9 3 2" xfId="58506"/>
    <cellStyle name="Percent 4 2 3 9 4" xfId="58503"/>
    <cellStyle name="Percent 4 2 4" xfId="28382"/>
    <cellStyle name="Percent 4 2 4 10" xfId="28383"/>
    <cellStyle name="Percent 4 2 4 10 2" xfId="28384"/>
    <cellStyle name="Percent 4 2 4 10 2 2" xfId="58509"/>
    <cellStyle name="Percent 4 2 4 10 3" xfId="58508"/>
    <cellStyle name="Percent 4 2 4 11" xfId="28385"/>
    <cellStyle name="Percent 4 2 4 11 2" xfId="58510"/>
    <cellStyle name="Percent 4 2 4 12" xfId="58507"/>
    <cellStyle name="Percent 4 2 4 2" xfId="28386"/>
    <cellStyle name="Percent 4 2 4 2 2" xfId="28387"/>
    <cellStyle name="Percent 4 2 4 2 2 2" xfId="28388"/>
    <cellStyle name="Percent 4 2 4 2 2 2 2" xfId="28389"/>
    <cellStyle name="Percent 4 2 4 2 2 2 2 2" xfId="58514"/>
    <cellStyle name="Percent 4 2 4 2 2 2 3" xfId="58513"/>
    <cellStyle name="Percent 4 2 4 2 2 3" xfId="28390"/>
    <cellStyle name="Percent 4 2 4 2 2 3 2" xfId="58515"/>
    <cellStyle name="Percent 4 2 4 2 2 4" xfId="58512"/>
    <cellStyle name="Percent 4 2 4 2 3" xfId="28391"/>
    <cellStyle name="Percent 4 2 4 2 3 2" xfId="28392"/>
    <cellStyle name="Percent 4 2 4 2 3 2 2" xfId="28393"/>
    <cellStyle name="Percent 4 2 4 2 3 2 2 2" xfId="58518"/>
    <cellStyle name="Percent 4 2 4 2 3 2 3" xfId="58517"/>
    <cellStyle name="Percent 4 2 4 2 3 3" xfId="28394"/>
    <cellStyle name="Percent 4 2 4 2 3 3 2" xfId="58519"/>
    <cellStyle name="Percent 4 2 4 2 3 4" xfId="58516"/>
    <cellStyle name="Percent 4 2 4 2 4" xfId="28395"/>
    <cellStyle name="Percent 4 2 4 2 4 2" xfId="28396"/>
    <cellStyle name="Percent 4 2 4 2 4 2 2" xfId="28397"/>
    <cellStyle name="Percent 4 2 4 2 4 2 2 2" xfId="58522"/>
    <cellStyle name="Percent 4 2 4 2 4 2 3" xfId="58521"/>
    <cellStyle name="Percent 4 2 4 2 4 3" xfId="28398"/>
    <cellStyle name="Percent 4 2 4 2 4 3 2" xfId="58523"/>
    <cellStyle name="Percent 4 2 4 2 4 4" xfId="58520"/>
    <cellStyle name="Percent 4 2 4 2 5" xfId="28399"/>
    <cellStyle name="Percent 4 2 4 2 5 2" xfId="28400"/>
    <cellStyle name="Percent 4 2 4 2 5 2 2" xfId="58525"/>
    <cellStyle name="Percent 4 2 4 2 5 3" xfId="58524"/>
    <cellStyle name="Percent 4 2 4 2 6" xfId="28401"/>
    <cellStyle name="Percent 4 2 4 2 6 2" xfId="58526"/>
    <cellStyle name="Percent 4 2 4 2 7" xfId="58511"/>
    <cellStyle name="Percent 4 2 4 3" xfId="28402"/>
    <cellStyle name="Percent 4 2 4 3 2" xfId="28403"/>
    <cellStyle name="Percent 4 2 4 3 2 2" xfId="28404"/>
    <cellStyle name="Percent 4 2 4 3 2 2 2" xfId="28405"/>
    <cellStyle name="Percent 4 2 4 3 2 2 2 2" xfId="58530"/>
    <cellStyle name="Percent 4 2 4 3 2 2 3" xfId="58529"/>
    <cellStyle name="Percent 4 2 4 3 2 3" xfId="28406"/>
    <cellStyle name="Percent 4 2 4 3 2 3 2" xfId="58531"/>
    <cellStyle name="Percent 4 2 4 3 2 4" xfId="58528"/>
    <cellStyle name="Percent 4 2 4 3 3" xfId="28407"/>
    <cellStyle name="Percent 4 2 4 3 3 2" xfId="28408"/>
    <cellStyle name="Percent 4 2 4 3 3 2 2" xfId="28409"/>
    <cellStyle name="Percent 4 2 4 3 3 2 2 2" xfId="58534"/>
    <cellStyle name="Percent 4 2 4 3 3 2 3" xfId="58533"/>
    <cellStyle name="Percent 4 2 4 3 3 3" xfId="28410"/>
    <cellStyle name="Percent 4 2 4 3 3 3 2" xfId="58535"/>
    <cellStyle name="Percent 4 2 4 3 3 4" xfId="58532"/>
    <cellStyle name="Percent 4 2 4 3 4" xfId="28411"/>
    <cellStyle name="Percent 4 2 4 3 4 2" xfId="28412"/>
    <cellStyle name="Percent 4 2 4 3 4 2 2" xfId="28413"/>
    <cellStyle name="Percent 4 2 4 3 4 2 2 2" xfId="58538"/>
    <cellStyle name="Percent 4 2 4 3 4 2 3" xfId="58537"/>
    <cellStyle name="Percent 4 2 4 3 4 3" xfId="28414"/>
    <cellStyle name="Percent 4 2 4 3 4 3 2" xfId="58539"/>
    <cellStyle name="Percent 4 2 4 3 4 4" xfId="58536"/>
    <cellStyle name="Percent 4 2 4 3 5" xfId="28415"/>
    <cellStyle name="Percent 4 2 4 3 5 2" xfId="28416"/>
    <cellStyle name="Percent 4 2 4 3 5 2 2" xfId="58541"/>
    <cellStyle name="Percent 4 2 4 3 5 3" xfId="58540"/>
    <cellStyle name="Percent 4 2 4 3 6" xfId="28417"/>
    <cellStyle name="Percent 4 2 4 3 6 2" xfId="58542"/>
    <cellStyle name="Percent 4 2 4 3 7" xfId="58527"/>
    <cellStyle name="Percent 4 2 4 4" xfId="28418"/>
    <cellStyle name="Percent 4 2 4 4 2" xfId="28419"/>
    <cellStyle name="Percent 4 2 4 4 2 2" xfId="28420"/>
    <cellStyle name="Percent 4 2 4 4 2 2 2" xfId="28421"/>
    <cellStyle name="Percent 4 2 4 4 2 2 2 2" xfId="58546"/>
    <cellStyle name="Percent 4 2 4 4 2 2 3" xfId="58545"/>
    <cellStyle name="Percent 4 2 4 4 2 3" xfId="28422"/>
    <cellStyle name="Percent 4 2 4 4 2 3 2" xfId="58547"/>
    <cellStyle name="Percent 4 2 4 4 2 4" xfId="58544"/>
    <cellStyle name="Percent 4 2 4 4 3" xfId="28423"/>
    <cellStyle name="Percent 4 2 4 4 3 2" xfId="28424"/>
    <cellStyle name="Percent 4 2 4 4 3 2 2" xfId="28425"/>
    <cellStyle name="Percent 4 2 4 4 3 2 2 2" xfId="58550"/>
    <cellStyle name="Percent 4 2 4 4 3 2 3" xfId="58549"/>
    <cellStyle name="Percent 4 2 4 4 3 3" xfId="28426"/>
    <cellStyle name="Percent 4 2 4 4 3 3 2" xfId="58551"/>
    <cellStyle name="Percent 4 2 4 4 3 4" xfId="58548"/>
    <cellStyle name="Percent 4 2 4 4 4" xfId="28427"/>
    <cellStyle name="Percent 4 2 4 4 4 2" xfId="28428"/>
    <cellStyle name="Percent 4 2 4 4 4 2 2" xfId="58553"/>
    <cellStyle name="Percent 4 2 4 4 4 3" xfId="58552"/>
    <cellStyle name="Percent 4 2 4 4 5" xfId="28429"/>
    <cellStyle name="Percent 4 2 4 4 5 2" xfId="58554"/>
    <cellStyle name="Percent 4 2 4 4 6" xfId="58543"/>
    <cellStyle name="Percent 4 2 4 5" xfId="28430"/>
    <cellStyle name="Percent 4 2 4 5 2" xfId="28431"/>
    <cellStyle name="Percent 4 2 4 5 2 2" xfId="28432"/>
    <cellStyle name="Percent 4 2 4 5 2 2 2" xfId="58557"/>
    <cellStyle name="Percent 4 2 4 5 2 3" xfId="58556"/>
    <cellStyle name="Percent 4 2 4 5 3" xfId="28433"/>
    <cellStyle name="Percent 4 2 4 5 3 2" xfId="58558"/>
    <cellStyle name="Percent 4 2 4 5 4" xfId="58555"/>
    <cellStyle name="Percent 4 2 4 6" xfId="28434"/>
    <cellStyle name="Percent 4 2 4 6 2" xfId="28435"/>
    <cellStyle name="Percent 4 2 4 6 2 2" xfId="28436"/>
    <cellStyle name="Percent 4 2 4 6 2 2 2" xfId="58561"/>
    <cellStyle name="Percent 4 2 4 6 2 3" xfId="58560"/>
    <cellStyle name="Percent 4 2 4 6 3" xfId="28437"/>
    <cellStyle name="Percent 4 2 4 6 3 2" xfId="58562"/>
    <cellStyle name="Percent 4 2 4 6 4" xfId="58559"/>
    <cellStyle name="Percent 4 2 4 7" xfId="28438"/>
    <cellStyle name="Percent 4 2 4 7 2" xfId="28439"/>
    <cellStyle name="Percent 4 2 4 7 2 2" xfId="28440"/>
    <cellStyle name="Percent 4 2 4 7 2 2 2" xfId="58565"/>
    <cellStyle name="Percent 4 2 4 7 2 3" xfId="58564"/>
    <cellStyle name="Percent 4 2 4 7 3" xfId="28441"/>
    <cellStyle name="Percent 4 2 4 7 3 2" xfId="58566"/>
    <cellStyle name="Percent 4 2 4 7 4" xfId="58563"/>
    <cellStyle name="Percent 4 2 4 8" xfId="28442"/>
    <cellStyle name="Percent 4 2 4 8 2" xfId="28443"/>
    <cellStyle name="Percent 4 2 4 8 2 2" xfId="28444"/>
    <cellStyle name="Percent 4 2 4 8 2 2 2" xfId="58569"/>
    <cellStyle name="Percent 4 2 4 8 2 3" xfId="58568"/>
    <cellStyle name="Percent 4 2 4 8 3" xfId="28445"/>
    <cellStyle name="Percent 4 2 4 8 3 2" xfId="58570"/>
    <cellStyle name="Percent 4 2 4 8 4" xfId="58567"/>
    <cellStyle name="Percent 4 2 4 9" xfId="28446"/>
    <cellStyle name="Percent 4 2 4 9 2" xfId="28447"/>
    <cellStyle name="Percent 4 2 4 9 2 2" xfId="28448"/>
    <cellStyle name="Percent 4 2 4 9 2 2 2" xfId="58573"/>
    <cellStyle name="Percent 4 2 4 9 2 3" xfId="58572"/>
    <cellStyle name="Percent 4 2 4 9 3" xfId="28449"/>
    <cellStyle name="Percent 4 2 4 9 3 2" xfId="58574"/>
    <cellStyle name="Percent 4 2 4 9 4" xfId="58571"/>
    <cellStyle name="Percent 4 2 5" xfId="28450"/>
    <cellStyle name="Percent 4 2 5 2" xfId="28451"/>
    <cellStyle name="Percent 4 2 5 2 2" xfId="28452"/>
    <cellStyle name="Percent 4 2 5 2 2 2" xfId="28453"/>
    <cellStyle name="Percent 4 2 5 2 2 2 2" xfId="58578"/>
    <cellStyle name="Percent 4 2 5 2 2 3" xfId="58577"/>
    <cellStyle name="Percent 4 2 5 2 3" xfId="28454"/>
    <cellStyle name="Percent 4 2 5 2 3 2" xfId="58579"/>
    <cellStyle name="Percent 4 2 5 2 4" xfId="58576"/>
    <cellStyle name="Percent 4 2 5 3" xfId="28455"/>
    <cellStyle name="Percent 4 2 5 3 2" xfId="28456"/>
    <cellStyle name="Percent 4 2 5 3 2 2" xfId="28457"/>
    <cellStyle name="Percent 4 2 5 3 2 2 2" xfId="58582"/>
    <cellStyle name="Percent 4 2 5 3 2 3" xfId="58581"/>
    <cellStyle name="Percent 4 2 5 3 3" xfId="28458"/>
    <cellStyle name="Percent 4 2 5 3 3 2" xfId="58583"/>
    <cellStyle name="Percent 4 2 5 3 4" xfId="58580"/>
    <cellStyle name="Percent 4 2 5 4" xfId="28459"/>
    <cellStyle name="Percent 4 2 5 4 2" xfId="28460"/>
    <cellStyle name="Percent 4 2 5 4 2 2" xfId="28461"/>
    <cellStyle name="Percent 4 2 5 4 2 2 2" xfId="58586"/>
    <cellStyle name="Percent 4 2 5 4 2 3" xfId="58585"/>
    <cellStyle name="Percent 4 2 5 4 3" xfId="28462"/>
    <cellStyle name="Percent 4 2 5 4 3 2" xfId="58587"/>
    <cellStyle name="Percent 4 2 5 4 4" xfId="58584"/>
    <cellStyle name="Percent 4 2 5 5" xfId="28463"/>
    <cellStyle name="Percent 4 2 5 5 2" xfId="28464"/>
    <cellStyle name="Percent 4 2 5 5 2 2" xfId="58589"/>
    <cellStyle name="Percent 4 2 5 5 3" xfId="58588"/>
    <cellStyle name="Percent 4 2 5 6" xfId="28465"/>
    <cellStyle name="Percent 4 2 5 6 2" xfId="58590"/>
    <cellStyle name="Percent 4 2 5 7" xfId="58575"/>
    <cellStyle name="Percent 4 2 6" xfId="28466"/>
    <cellStyle name="Percent 4 2 6 2" xfId="28467"/>
    <cellStyle name="Percent 4 2 6 2 2" xfId="28468"/>
    <cellStyle name="Percent 4 2 6 2 2 2" xfId="28469"/>
    <cellStyle name="Percent 4 2 6 2 2 2 2" xfId="58594"/>
    <cellStyle name="Percent 4 2 6 2 2 3" xfId="58593"/>
    <cellStyle name="Percent 4 2 6 2 3" xfId="28470"/>
    <cellStyle name="Percent 4 2 6 2 3 2" xfId="58595"/>
    <cellStyle name="Percent 4 2 6 2 4" xfId="58592"/>
    <cellStyle name="Percent 4 2 6 3" xfId="28471"/>
    <cellStyle name="Percent 4 2 6 3 2" xfId="28472"/>
    <cellStyle name="Percent 4 2 6 3 2 2" xfId="28473"/>
    <cellStyle name="Percent 4 2 6 3 2 2 2" xfId="58598"/>
    <cellStyle name="Percent 4 2 6 3 2 3" xfId="58597"/>
    <cellStyle name="Percent 4 2 6 3 3" xfId="28474"/>
    <cellStyle name="Percent 4 2 6 3 3 2" xfId="58599"/>
    <cellStyle name="Percent 4 2 6 3 4" xfId="58596"/>
    <cellStyle name="Percent 4 2 6 4" xfId="28475"/>
    <cellStyle name="Percent 4 2 6 4 2" xfId="28476"/>
    <cellStyle name="Percent 4 2 6 4 2 2" xfId="28477"/>
    <cellStyle name="Percent 4 2 6 4 2 2 2" xfId="58602"/>
    <cellStyle name="Percent 4 2 6 4 2 3" xfId="58601"/>
    <cellStyle name="Percent 4 2 6 4 3" xfId="28478"/>
    <cellStyle name="Percent 4 2 6 4 3 2" xfId="58603"/>
    <cellStyle name="Percent 4 2 6 4 4" xfId="58600"/>
    <cellStyle name="Percent 4 2 6 5" xfId="28479"/>
    <cellStyle name="Percent 4 2 6 5 2" xfId="28480"/>
    <cellStyle name="Percent 4 2 6 5 2 2" xfId="58605"/>
    <cellStyle name="Percent 4 2 6 5 3" xfId="58604"/>
    <cellStyle name="Percent 4 2 6 6" xfId="28481"/>
    <cellStyle name="Percent 4 2 6 6 2" xfId="58606"/>
    <cellStyle name="Percent 4 2 6 7" xfId="58591"/>
    <cellStyle name="Percent 4 2 7" xfId="28482"/>
    <cellStyle name="Percent 4 2 7 2" xfId="28483"/>
    <cellStyle name="Percent 4 2 7 2 2" xfId="28484"/>
    <cellStyle name="Percent 4 2 7 2 2 2" xfId="28485"/>
    <cellStyle name="Percent 4 2 7 2 2 2 2" xfId="58610"/>
    <cellStyle name="Percent 4 2 7 2 2 3" xfId="58609"/>
    <cellStyle name="Percent 4 2 7 2 3" xfId="28486"/>
    <cellStyle name="Percent 4 2 7 2 3 2" xfId="58611"/>
    <cellStyle name="Percent 4 2 7 2 4" xfId="58608"/>
    <cellStyle name="Percent 4 2 7 3" xfId="28487"/>
    <cellStyle name="Percent 4 2 7 3 2" xfId="28488"/>
    <cellStyle name="Percent 4 2 7 3 2 2" xfId="28489"/>
    <cellStyle name="Percent 4 2 7 3 2 2 2" xfId="58614"/>
    <cellStyle name="Percent 4 2 7 3 2 3" xfId="58613"/>
    <cellStyle name="Percent 4 2 7 3 3" xfId="28490"/>
    <cellStyle name="Percent 4 2 7 3 3 2" xfId="58615"/>
    <cellStyle name="Percent 4 2 7 3 4" xfId="58612"/>
    <cellStyle name="Percent 4 2 7 4" xfId="28491"/>
    <cellStyle name="Percent 4 2 7 4 2" xfId="28492"/>
    <cellStyle name="Percent 4 2 7 4 2 2" xfId="58617"/>
    <cellStyle name="Percent 4 2 7 4 3" xfId="58616"/>
    <cellStyle name="Percent 4 2 7 5" xfId="28493"/>
    <cellStyle name="Percent 4 2 7 5 2" xfId="58618"/>
    <cellStyle name="Percent 4 2 7 6" xfId="58607"/>
    <cellStyle name="Percent 4 2 8" xfId="28494"/>
    <cellStyle name="Percent 4 2 8 2" xfId="28495"/>
    <cellStyle name="Percent 4 2 8 2 2" xfId="28496"/>
    <cellStyle name="Percent 4 2 8 2 2 2" xfId="58621"/>
    <cellStyle name="Percent 4 2 8 2 3" xfId="58620"/>
    <cellStyle name="Percent 4 2 8 3" xfId="28497"/>
    <cellStyle name="Percent 4 2 8 3 2" xfId="58622"/>
    <cellStyle name="Percent 4 2 8 4" xfId="58619"/>
    <cellStyle name="Percent 4 2 9" xfId="28498"/>
    <cellStyle name="Percent 4 2 9 2" xfId="28499"/>
    <cellStyle name="Percent 4 2 9 2 2" xfId="28500"/>
    <cellStyle name="Percent 4 2 9 2 2 2" xfId="58625"/>
    <cellStyle name="Percent 4 2 9 2 3" xfId="58624"/>
    <cellStyle name="Percent 4 2 9 3" xfId="28501"/>
    <cellStyle name="Percent 4 2 9 3 2" xfId="58626"/>
    <cellStyle name="Percent 4 2 9 4" xfId="58623"/>
    <cellStyle name="Percent 4 3" xfId="366"/>
    <cellStyle name="Percent 4 3 10" xfId="28503"/>
    <cellStyle name="Percent 4 3 10 2" xfId="28504"/>
    <cellStyle name="Percent 4 3 10 2 2" xfId="28505"/>
    <cellStyle name="Percent 4 3 10 2 2 2" xfId="58630"/>
    <cellStyle name="Percent 4 3 10 2 3" xfId="58629"/>
    <cellStyle name="Percent 4 3 10 3" xfId="28506"/>
    <cellStyle name="Percent 4 3 10 3 2" xfId="58631"/>
    <cellStyle name="Percent 4 3 10 4" xfId="58628"/>
    <cellStyle name="Percent 4 3 11" xfId="28507"/>
    <cellStyle name="Percent 4 3 11 2" xfId="28508"/>
    <cellStyle name="Percent 4 3 11 2 2" xfId="28509"/>
    <cellStyle name="Percent 4 3 11 2 2 2" xfId="58634"/>
    <cellStyle name="Percent 4 3 11 2 3" xfId="58633"/>
    <cellStyle name="Percent 4 3 11 3" xfId="28510"/>
    <cellStyle name="Percent 4 3 11 3 2" xfId="58635"/>
    <cellStyle name="Percent 4 3 11 4" xfId="58632"/>
    <cellStyle name="Percent 4 3 12" xfId="28511"/>
    <cellStyle name="Percent 4 3 12 2" xfId="28512"/>
    <cellStyle name="Percent 4 3 12 2 2" xfId="58637"/>
    <cellStyle name="Percent 4 3 12 3" xfId="58636"/>
    <cellStyle name="Percent 4 3 13" xfId="28513"/>
    <cellStyle name="Percent 4 3 13 2" xfId="58638"/>
    <cellStyle name="Percent 4 3 14" xfId="28514"/>
    <cellStyle name="Percent 4 3 14 2" xfId="58639"/>
    <cellStyle name="Percent 4 3 15" xfId="28502"/>
    <cellStyle name="Percent 4 3 15 2" xfId="58627"/>
    <cellStyle name="Percent 4 3 2" xfId="28515"/>
    <cellStyle name="Percent 4 3 2 10" xfId="28516"/>
    <cellStyle name="Percent 4 3 2 10 2" xfId="28517"/>
    <cellStyle name="Percent 4 3 2 10 2 2" xfId="28518"/>
    <cellStyle name="Percent 4 3 2 10 2 2 2" xfId="58643"/>
    <cellStyle name="Percent 4 3 2 10 2 3" xfId="58642"/>
    <cellStyle name="Percent 4 3 2 10 3" xfId="28519"/>
    <cellStyle name="Percent 4 3 2 10 3 2" xfId="58644"/>
    <cellStyle name="Percent 4 3 2 10 4" xfId="58641"/>
    <cellStyle name="Percent 4 3 2 11" xfId="28520"/>
    <cellStyle name="Percent 4 3 2 11 2" xfId="28521"/>
    <cellStyle name="Percent 4 3 2 11 2 2" xfId="58646"/>
    <cellStyle name="Percent 4 3 2 11 3" xfId="58645"/>
    <cellStyle name="Percent 4 3 2 12" xfId="28522"/>
    <cellStyle name="Percent 4 3 2 12 2" xfId="58647"/>
    <cellStyle name="Percent 4 3 2 13" xfId="28523"/>
    <cellStyle name="Percent 4 3 2 13 2" xfId="58648"/>
    <cellStyle name="Percent 4 3 2 14" xfId="58640"/>
    <cellStyle name="Percent 4 3 2 2" xfId="28524"/>
    <cellStyle name="Percent 4 3 2 2 10" xfId="28525"/>
    <cellStyle name="Percent 4 3 2 2 10 2" xfId="28526"/>
    <cellStyle name="Percent 4 3 2 2 10 2 2" xfId="58651"/>
    <cellStyle name="Percent 4 3 2 2 10 3" xfId="58650"/>
    <cellStyle name="Percent 4 3 2 2 11" xfId="28527"/>
    <cellStyle name="Percent 4 3 2 2 11 2" xfId="58652"/>
    <cellStyle name="Percent 4 3 2 2 12" xfId="58649"/>
    <cellStyle name="Percent 4 3 2 2 2" xfId="28528"/>
    <cellStyle name="Percent 4 3 2 2 2 2" xfId="28529"/>
    <cellStyle name="Percent 4 3 2 2 2 2 2" xfId="28530"/>
    <cellStyle name="Percent 4 3 2 2 2 2 2 2" xfId="28531"/>
    <cellStyle name="Percent 4 3 2 2 2 2 2 2 2" xfId="58656"/>
    <cellStyle name="Percent 4 3 2 2 2 2 2 3" xfId="58655"/>
    <cellStyle name="Percent 4 3 2 2 2 2 3" xfId="28532"/>
    <cellStyle name="Percent 4 3 2 2 2 2 3 2" xfId="58657"/>
    <cellStyle name="Percent 4 3 2 2 2 2 4" xfId="58654"/>
    <cellStyle name="Percent 4 3 2 2 2 3" xfId="28533"/>
    <cellStyle name="Percent 4 3 2 2 2 3 2" xfId="28534"/>
    <cellStyle name="Percent 4 3 2 2 2 3 2 2" xfId="28535"/>
    <cellStyle name="Percent 4 3 2 2 2 3 2 2 2" xfId="58660"/>
    <cellStyle name="Percent 4 3 2 2 2 3 2 3" xfId="58659"/>
    <cellStyle name="Percent 4 3 2 2 2 3 3" xfId="28536"/>
    <cellStyle name="Percent 4 3 2 2 2 3 3 2" xfId="58661"/>
    <cellStyle name="Percent 4 3 2 2 2 3 4" xfId="58658"/>
    <cellStyle name="Percent 4 3 2 2 2 4" xfId="28537"/>
    <cellStyle name="Percent 4 3 2 2 2 4 2" xfId="28538"/>
    <cellStyle name="Percent 4 3 2 2 2 4 2 2" xfId="28539"/>
    <cellStyle name="Percent 4 3 2 2 2 4 2 2 2" xfId="58664"/>
    <cellStyle name="Percent 4 3 2 2 2 4 2 3" xfId="58663"/>
    <cellStyle name="Percent 4 3 2 2 2 4 3" xfId="28540"/>
    <cellStyle name="Percent 4 3 2 2 2 4 3 2" xfId="58665"/>
    <cellStyle name="Percent 4 3 2 2 2 4 4" xfId="58662"/>
    <cellStyle name="Percent 4 3 2 2 2 5" xfId="28541"/>
    <cellStyle name="Percent 4 3 2 2 2 5 2" xfId="28542"/>
    <cellStyle name="Percent 4 3 2 2 2 5 2 2" xfId="58667"/>
    <cellStyle name="Percent 4 3 2 2 2 5 3" xfId="58666"/>
    <cellStyle name="Percent 4 3 2 2 2 6" xfId="28543"/>
    <cellStyle name="Percent 4 3 2 2 2 6 2" xfId="58668"/>
    <cellStyle name="Percent 4 3 2 2 2 7" xfId="58653"/>
    <cellStyle name="Percent 4 3 2 2 3" xfId="28544"/>
    <cellStyle name="Percent 4 3 2 2 3 2" xfId="28545"/>
    <cellStyle name="Percent 4 3 2 2 3 2 2" xfId="28546"/>
    <cellStyle name="Percent 4 3 2 2 3 2 2 2" xfId="28547"/>
    <cellStyle name="Percent 4 3 2 2 3 2 2 2 2" xfId="58672"/>
    <cellStyle name="Percent 4 3 2 2 3 2 2 3" xfId="58671"/>
    <cellStyle name="Percent 4 3 2 2 3 2 3" xfId="28548"/>
    <cellStyle name="Percent 4 3 2 2 3 2 3 2" xfId="58673"/>
    <cellStyle name="Percent 4 3 2 2 3 2 4" xfId="58670"/>
    <cellStyle name="Percent 4 3 2 2 3 3" xfId="28549"/>
    <cellStyle name="Percent 4 3 2 2 3 3 2" xfId="28550"/>
    <cellStyle name="Percent 4 3 2 2 3 3 2 2" xfId="28551"/>
    <cellStyle name="Percent 4 3 2 2 3 3 2 2 2" xfId="58676"/>
    <cellStyle name="Percent 4 3 2 2 3 3 2 3" xfId="58675"/>
    <cellStyle name="Percent 4 3 2 2 3 3 3" xfId="28552"/>
    <cellStyle name="Percent 4 3 2 2 3 3 3 2" xfId="58677"/>
    <cellStyle name="Percent 4 3 2 2 3 3 4" xfId="58674"/>
    <cellStyle name="Percent 4 3 2 2 3 4" xfId="28553"/>
    <cellStyle name="Percent 4 3 2 2 3 4 2" xfId="28554"/>
    <cellStyle name="Percent 4 3 2 2 3 4 2 2" xfId="28555"/>
    <cellStyle name="Percent 4 3 2 2 3 4 2 2 2" xfId="58680"/>
    <cellStyle name="Percent 4 3 2 2 3 4 2 3" xfId="58679"/>
    <cellStyle name="Percent 4 3 2 2 3 4 3" xfId="28556"/>
    <cellStyle name="Percent 4 3 2 2 3 4 3 2" xfId="58681"/>
    <cellStyle name="Percent 4 3 2 2 3 4 4" xfId="58678"/>
    <cellStyle name="Percent 4 3 2 2 3 5" xfId="28557"/>
    <cellStyle name="Percent 4 3 2 2 3 5 2" xfId="28558"/>
    <cellStyle name="Percent 4 3 2 2 3 5 2 2" xfId="58683"/>
    <cellStyle name="Percent 4 3 2 2 3 5 3" xfId="58682"/>
    <cellStyle name="Percent 4 3 2 2 3 6" xfId="28559"/>
    <cellStyle name="Percent 4 3 2 2 3 6 2" xfId="58684"/>
    <cellStyle name="Percent 4 3 2 2 3 7" xfId="58669"/>
    <cellStyle name="Percent 4 3 2 2 4" xfId="28560"/>
    <cellStyle name="Percent 4 3 2 2 4 2" xfId="28561"/>
    <cellStyle name="Percent 4 3 2 2 4 2 2" xfId="28562"/>
    <cellStyle name="Percent 4 3 2 2 4 2 2 2" xfId="28563"/>
    <cellStyle name="Percent 4 3 2 2 4 2 2 2 2" xfId="58688"/>
    <cellStyle name="Percent 4 3 2 2 4 2 2 3" xfId="58687"/>
    <cellStyle name="Percent 4 3 2 2 4 2 3" xfId="28564"/>
    <cellStyle name="Percent 4 3 2 2 4 2 3 2" xfId="58689"/>
    <cellStyle name="Percent 4 3 2 2 4 2 4" xfId="58686"/>
    <cellStyle name="Percent 4 3 2 2 4 3" xfId="28565"/>
    <cellStyle name="Percent 4 3 2 2 4 3 2" xfId="28566"/>
    <cellStyle name="Percent 4 3 2 2 4 3 2 2" xfId="28567"/>
    <cellStyle name="Percent 4 3 2 2 4 3 2 2 2" xfId="58692"/>
    <cellStyle name="Percent 4 3 2 2 4 3 2 3" xfId="58691"/>
    <cellStyle name="Percent 4 3 2 2 4 3 3" xfId="28568"/>
    <cellStyle name="Percent 4 3 2 2 4 3 3 2" xfId="58693"/>
    <cellStyle name="Percent 4 3 2 2 4 3 4" xfId="58690"/>
    <cellStyle name="Percent 4 3 2 2 4 4" xfId="28569"/>
    <cellStyle name="Percent 4 3 2 2 4 4 2" xfId="28570"/>
    <cellStyle name="Percent 4 3 2 2 4 4 2 2" xfId="58695"/>
    <cellStyle name="Percent 4 3 2 2 4 4 3" xfId="58694"/>
    <cellStyle name="Percent 4 3 2 2 4 5" xfId="28571"/>
    <cellStyle name="Percent 4 3 2 2 4 5 2" xfId="58696"/>
    <cellStyle name="Percent 4 3 2 2 4 6" xfId="58685"/>
    <cellStyle name="Percent 4 3 2 2 5" xfId="28572"/>
    <cellStyle name="Percent 4 3 2 2 5 2" xfId="28573"/>
    <cellStyle name="Percent 4 3 2 2 5 2 2" xfId="28574"/>
    <cellStyle name="Percent 4 3 2 2 5 2 2 2" xfId="58699"/>
    <cellStyle name="Percent 4 3 2 2 5 2 3" xfId="58698"/>
    <cellStyle name="Percent 4 3 2 2 5 3" xfId="28575"/>
    <cellStyle name="Percent 4 3 2 2 5 3 2" xfId="58700"/>
    <cellStyle name="Percent 4 3 2 2 5 4" xfId="58697"/>
    <cellStyle name="Percent 4 3 2 2 6" xfId="28576"/>
    <cellStyle name="Percent 4 3 2 2 6 2" xfId="28577"/>
    <cellStyle name="Percent 4 3 2 2 6 2 2" xfId="28578"/>
    <cellStyle name="Percent 4 3 2 2 6 2 2 2" xfId="58703"/>
    <cellStyle name="Percent 4 3 2 2 6 2 3" xfId="58702"/>
    <cellStyle name="Percent 4 3 2 2 6 3" xfId="28579"/>
    <cellStyle name="Percent 4 3 2 2 6 3 2" xfId="58704"/>
    <cellStyle name="Percent 4 3 2 2 6 4" xfId="58701"/>
    <cellStyle name="Percent 4 3 2 2 7" xfId="28580"/>
    <cellStyle name="Percent 4 3 2 2 7 2" xfId="28581"/>
    <cellStyle name="Percent 4 3 2 2 7 2 2" xfId="28582"/>
    <cellStyle name="Percent 4 3 2 2 7 2 2 2" xfId="58707"/>
    <cellStyle name="Percent 4 3 2 2 7 2 3" xfId="58706"/>
    <cellStyle name="Percent 4 3 2 2 7 3" xfId="28583"/>
    <cellStyle name="Percent 4 3 2 2 7 3 2" xfId="58708"/>
    <cellStyle name="Percent 4 3 2 2 7 4" xfId="58705"/>
    <cellStyle name="Percent 4 3 2 2 8" xfId="28584"/>
    <cellStyle name="Percent 4 3 2 2 8 2" xfId="28585"/>
    <cellStyle name="Percent 4 3 2 2 8 2 2" xfId="28586"/>
    <cellStyle name="Percent 4 3 2 2 8 2 2 2" xfId="58711"/>
    <cellStyle name="Percent 4 3 2 2 8 2 3" xfId="58710"/>
    <cellStyle name="Percent 4 3 2 2 8 3" xfId="28587"/>
    <cellStyle name="Percent 4 3 2 2 8 3 2" xfId="58712"/>
    <cellStyle name="Percent 4 3 2 2 8 4" xfId="58709"/>
    <cellStyle name="Percent 4 3 2 2 9" xfId="28588"/>
    <cellStyle name="Percent 4 3 2 2 9 2" xfId="28589"/>
    <cellStyle name="Percent 4 3 2 2 9 2 2" xfId="28590"/>
    <cellStyle name="Percent 4 3 2 2 9 2 2 2" xfId="58715"/>
    <cellStyle name="Percent 4 3 2 2 9 2 3" xfId="58714"/>
    <cellStyle name="Percent 4 3 2 2 9 3" xfId="28591"/>
    <cellStyle name="Percent 4 3 2 2 9 3 2" xfId="58716"/>
    <cellStyle name="Percent 4 3 2 2 9 4" xfId="58713"/>
    <cellStyle name="Percent 4 3 2 3" xfId="28592"/>
    <cellStyle name="Percent 4 3 2 3 2" xfId="28593"/>
    <cellStyle name="Percent 4 3 2 3 2 2" xfId="28594"/>
    <cellStyle name="Percent 4 3 2 3 2 2 2" xfId="28595"/>
    <cellStyle name="Percent 4 3 2 3 2 2 2 2" xfId="58720"/>
    <cellStyle name="Percent 4 3 2 3 2 2 3" xfId="58719"/>
    <cellStyle name="Percent 4 3 2 3 2 3" xfId="28596"/>
    <cellStyle name="Percent 4 3 2 3 2 3 2" xfId="58721"/>
    <cellStyle name="Percent 4 3 2 3 2 4" xfId="58718"/>
    <cellStyle name="Percent 4 3 2 3 3" xfId="28597"/>
    <cellStyle name="Percent 4 3 2 3 3 2" xfId="28598"/>
    <cellStyle name="Percent 4 3 2 3 3 2 2" xfId="28599"/>
    <cellStyle name="Percent 4 3 2 3 3 2 2 2" xfId="58724"/>
    <cellStyle name="Percent 4 3 2 3 3 2 3" xfId="58723"/>
    <cellStyle name="Percent 4 3 2 3 3 3" xfId="28600"/>
    <cellStyle name="Percent 4 3 2 3 3 3 2" xfId="58725"/>
    <cellStyle name="Percent 4 3 2 3 3 4" xfId="58722"/>
    <cellStyle name="Percent 4 3 2 3 4" xfId="28601"/>
    <cellStyle name="Percent 4 3 2 3 4 2" xfId="28602"/>
    <cellStyle name="Percent 4 3 2 3 4 2 2" xfId="28603"/>
    <cellStyle name="Percent 4 3 2 3 4 2 2 2" xfId="58728"/>
    <cellStyle name="Percent 4 3 2 3 4 2 3" xfId="58727"/>
    <cellStyle name="Percent 4 3 2 3 4 3" xfId="28604"/>
    <cellStyle name="Percent 4 3 2 3 4 3 2" xfId="58729"/>
    <cellStyle name="Percent 4 3 2 3 4 4" xfId="58726"/>
    <cellStyle name="Percent 4 3 2 3 5" xfId="28605"/>
    <cellStyle name="Percent 4 3 2 3 5 2" xfId="28606"/>
    <cellStyle name="Percent 4 3 2 3 5 2 2" xfId="58731"/>
    <cellStyle name="Percent 4 3 2 3 5 3" xfId="58730"/>
    <cellStyle name="Percent 4 3 2 3 6" xfId="28607"/>
    <cellStyle name="Percent 4 3 2 3 6 2" xfId="58732"/>
    <cellStyle name="Percent 4 3 2 3 7" xfId="58717"/>
    <cellStyle name="Percent 4 3 2 4" xfId="28608"/>
    <cellStyle name="Percent 4 3 2 4 2" xfId="28609"/>
    <cellStyle name="Percent 4 3 2 4 2 2" xfId="28610"/>
    <cellStyle name="Percent 4 3 2 4 2 2 2" xfId="28611"/>
    <cellStyle name="Percent 4 3 2 4 2 2 2 2" xfId="58736"/>
    <cellStyle name="Percent 4 3 2 4 2 2 3" xfId="58735"/>
    <cellStyle name="Percent 4 3 2 4 2 3" xfId="28612"/>
    <cellStyle name="Percent 4 3 2 4 2 3 2" xfId="58737"/>
    <cellStyle name="Percent 4 3 2 4 2 4" xfId="58734"/>
    <cellStyle name="Percent 4 3 2 4 3" xfId="28613"/>
    <cellStyle name="Percent 4 3 2 4 3 2" xfId="28614"/>
    <cellStyle name="Percent 4 3 2 4 3 2 2" xfId="28615"/>
    <cellStyle name="Percent 4 3 2 4 3 2 2 2" xfId="58740"/>
    <cellStyle name="Percent 4 3 2 4 3 2 3" xfId="58739"/>
    <cellStyle name="Percent 4 3 2 4 3 3" xfId="28616"/>
    <cellStyle name="Percent 4 3 2 4 3 3 2" xfId="58741"/>
    <cellStyle name="Percent 4 3 2 4 3 4" xfId="58738"/>
    <cellStyle name="Percent 4 3 2 4 4" xfId="28617"/>
    <cellStyle name="Percent 4 3 2 4 4 2" xfId="28618"/>
    <cellStyle name="Percent 4 3 2 4 4 2 2" xfId="28619"/>
    <cellStyle name="Percent 4 3 2 4 4 2 2 2" xfId="58744"/>
    <cellStyle name="Percent 4 3 2 4 4 2 3" xfId="58743"/>
    <cellStyle name="Percent 4 3 2 4 4 3" xfId="28620"/>
    <cellStyle name="Percent 4 3 2 4 4 3 2" xfId="58745"/>
    <cellStyle name="Percent 4 3 2 4 4 4" xfId="58742"/>
    <cellStyle name="Percent 4 3 2 4 5" xfId="28621"/>
    <cellStyle name="Percent 4 3 2 4 5 2" xfId="28622"/>
    <cellStyle name="Percent 4 3 2 4 5 2 2" xfId="58747"/>
    <cellStyle name="Percent 4 3 2 4 5 3" xfId="58746"/>
    <cellStyle name="Percent 4 3 2 4 6" xfId="28623"/>
    <cellStyle name="Percent 4 3 2 4 6 2" xfId="58748"/>
    <cellStyle name="Percent 4 3 2 4 7" xfId="58733"/>
    <cellStyle name="Percent 4 3 2 5" xfId="28624"/>
    <cellStyle name="Percent 4 3 2 5 2" xfId="28625"/>
    <cellStyle name="Percent 4 3 2 5 2 2" xfId="28626"/>
    <cellStyle name="Percent 4 3 2 5 2 2 2" xfId="28627"/>
    <cellStyle name="Percent 4 3 2 5 2 2 2 2" xfId="58752"/>
    <cellStyle name="Percent 4 3 2 5 2 2 3" xfId="58751"/>
    <cellStyle name="Percent 4 3 2 5 2 3" xfId="28628"/>
    <cellStyle name="Percent 4 3 2 5 2 3 2" xfId="58753"/>
    <cellStyle name="Percent 4 3 2 5 2 4" xfId="58750"/>
    <cellStyle name="Percent 4 3 2 5 3" xfId="28629"/>
    <cellStyle name="Percent 4 3 2 5 3 2" xfId="28630"/>
    <cellStyle name="Percent 4 3 2 5 3 2 2" xfId="28631"/>
    <cellStyle name="Percent 4 3 2 5 3 2 2 2" xfId="58756"/>
    <cellStyle name="Percent 4 3 2 5 3 2 3" xfId="58755"/>
    <cellStyle name="Percent 4 3 2 5 3 3" xfId="28632"/>
    <cellStyle name="Percent 4 3 2 5 3 3 2" xfId="58757"/>
    <cellStyle name="Percent 4 3 2 5 3 4" xfId="58754"/>
    <cellStyle name="Percent 4 3 2 5 4" xfId="28633"/>
    <cellStyle name="Percent 4 3 2 5 4 2" xfId="28634"/>
    <cellStyle name="Percent 4 3 2 5 4 2 2" xfId="58759"/>
    <cellStyle name="Percent 4 3 2 5 4 3" xfId="58758"/>
    <cellStyle name="Percent 4 3 2 5 5" xfId="28635"/>
    <cellStyle name="Percent 4 3 2 5 5 2" xfId="58760"/>
    <cellStyle name="Percent 4 3 2 5 6" xfId="58749"/>
    <cellStyle name="Percent 4 3 2 6" xfId="28636"/>
    <cellStyle name="Percent 4 3 2 6 2" xfId="28637"/>
    <cellStyle name="Percent 4 3 2 6 2 2" xfId="28638"/>
    <cellStyle name="Percent 4 3 2 6 2 2 2" xfId="58763"/>
    <cellStyle name="Percent 4 3 2 6 2 3" xfId="58762"/>
    <cellStyle name="Percent 4 3 2 6 3" xfId="28639"/>
    <cellStyle name="Percent 4 3 2 6 3 2" xfId="58764"/>
    <cellStyle name="Percent 4 3 2 6 4" xfId="58761"/>
    <cellStyle name="Percent 4 3 2 7" xfId="28640"/>
    <cellStyle name="Percent 4 3 2 7 2" xfId="28641"/>
    <cellStyle name="Percent 4 3 2 7 2 2" xfId="28642"/>
    <cellStyle name="Percent 4 3 2 7 2 2 2" xfId="58767"/>
    <cellStyle name="Percent 4 3 2 7 2 3" xfId="58766"/>
    <cellStyle name="Percent 4 3 2 7 3" xfId="28643"/>
    <cellStyle name="Percent 4 3 2 7 3 2" xfId="58768"/>
    <cellStyle name="Percent 4 3 2 7 4" xfId="58765"/>
    <cellStyle name="Percent 4 3 2 8" xfId="28644"/>
    <cellStyle name="Percent 4 3 2 8 2" xfId="28645"/>
    <cellStyle name="Percent 4 3 2 8 2 2" xfId="28646"/>
    <cellStyle name="Percent 4 3 2 8 2 2 2" xfId="58771"/>
    <cellStyle name="Percent 4 3 2 8 2 3" xfId="58770"/>
    <cellStyle name="Percent 4 3 2 8 3" xfId="28647"/>
    <cellStyle name="Percent 4 3 2 8 3 2" xfId="58772"/>
    <cellStyle name="Percent 4 3 2 8 4" xfId="58769"/>
    <cellStyle name="Percent 4 3 2 9" xfId="28648"/>
    <cellStyle name="Percent 4 3 2 9 2" xfId="28649"/>
    <cellStyle name="Percent 4 3 2 9 2 2" xfId="28650"/>
    <cellStyle name="Percent 4 3 2 9 2 2 2" xfId="58775"/>
    <cellStyle name="Percent 4 3 2 9 2 3" xfId="58774"/>
    <cellStyle name="Percent 4 3 2 9 3" xfId="28651"/>
    <cellStyle name="Percent 4 3 2 9 3 2" xfId="58776"/>
    <cellStyle name="Percent 4 3 2 9 4" xfId="58773"/>
    <cellStyle name="Percent 4 3 3" xfId="28652"/>
    <cellStyle name="Percent 4 3 3 10" xfId="28653"/>
    <cellStyle name="Percent 4 3 3 10 2" xfId="28654"/>
    <cellStyle name="Percent 4 3 3 10 2 2" xfId="58779"/>
    <cellStyle name="Percent 4 3 3 10 3" xfId="58778"/>
    <cellStyle name="Percent 4 3 3 11" xfId="28655"/>
    <cellStyle name="Percent 4 3 3 11 2" xfId="58780"/>
    <cellStyle name="Percent 4 3 3 12" xfId="58777"/>
    <cellStyle name="Percent 4 3 3 2" xfId="28656"/>
    <cellStyle name="Percent 4 3 3 2 2" xfId="28657"/>
    <cellStyle name="Percent 4 3 3 2 2 2" xfId="28658"/>
    <cellStyle name="Percent 4 3 3 2 2 2 2" xfId="28659"/>
    <cellStyle name="Percent 4 3 3 2 2 2 2 2" xfId="58784"/>
    <cellStyle name="Percent 4 3 3 2 2 2 3" xfId="58783"/>
    <cellStyle name="Percent 4 3 3 2 2 3" xfId="28660"/>
    <cellStyle name="Percent 4 3 3 2 2 3 2" xfId="58785"/>
    <cellStyle name="Percent 4 3 3 2 2 4" xfId="58782"/>
    <cellStyle name="Percent 4 3 3 2 3" xfId="28661"/>
    <cellStyle name="Percent 4 3 3 2 3 2" xfId="28662"/>
    <cellStyle name="Percent 4 3 3 2 3 2 2" xfId="28663"/>
    <cellStyle name="Percent 4 3 3 2 3 2 2 2" xfId="58788"/>
    <cellStyle name="Percent 4 3 3 2 3 2 3" xfId="58787"/>
    <cellStyle name="Percent 4 3 3 2 3 3" xfId="28664"/>
    <cellStyle name="Percent 4 3 3 2 3 3 2" xfId="58789"/>
    <cellStyle name="Percent 4 3 3 2 3 4" xfId="58786"/>
    <cellStyle name="Percent 4 3 3 2 4" xfId="28665"/>
    <cellStyle name="Percent 4 3 3 2 4 2" xfId="28666"/>
    <cellStyle name="Percent 4 3 3 2 4 2 2" xfId="28667"/>
    <cellStyle name="Percent 4 3 3 2 4 2 2 2" xfId="58792"/>
    <cellStyle name="Percent 4 3 3 2 4 2 3" xfId="58791"/>
    <cellStyle name="Percent 4 3 3 2 4 3" xfId="28668"/>
    <cellStyle name="Percent 4 3 3 2 4 3 2" xfId="58793"/>
    <cellStyle name="Percent 4 3 3 2 4 4" xfId="58790"/>
    <cellStyle name="Percent 4 3 3 2 5" xfId="28669"/>
    <cellStyle name="Percent 4 3 3 2 5 2" xfId="28670"/>
    <cellStyle name="Percent 4 3 3 2 5 2 2" xfId="58795"/>
    <cellStyle name="Percent 4 3 3 2 5 3" xfId="58794"/>
    <cellStyle name="Percent 4 3 3 2 6" xfId="28671"/>
    <cellStyle name="Percent 4 3 3 2 6 2" xfId="58796"/>
    <cellStyle name="Percent 4 3 3 2 7" xfId="58781"/>
    <cellStyle name="Percent 4 3 3 3" xfId="28672"/>
    <cellStyle name="Percent 4 3 3 3 2" xfId="28673"/>
    <cellStyle name="Percent 4 3 3 3 2 2" xfId="28674"/>
    <cellStyle name="Percent 4 3 3 3 2 2 2" xfId="28675"/>
    <cellStyle name="Percent 4 3 3 3 2 2 2 2" xfId="58800"/>
    <cellStyle name="Percent 4 3 3 3 2 2 3" xfId="58799"/>
    <cellStyle name="Percent 4 3 3 3 2 3" xfId="28676"/>
    <cellStyle name="Percent 4 3 3 3 2 3 2" xfId="58801"/>
    <cellStyle name="Percent 4 3 3 3 2 4" xfId="58798"/>
    <cellStyle name="Percent 4 3 3 3 3" xfId="28677"/>
    <cellStyle name="Percent 4 3 3 3 3 2" xfId="28678"/>
    <cellStyle name="Percent 4 3 3 3 3 2 2" xfId="28679"/>
    <cellStyle name="Percent 4 3 3 3 3 2 2 2" xfId="58804"/>
    <cellStyle name="Percent 4 3 3 3 3 2 3" xfId="58803"/>
    <cellStyle name="Percent 4 3 3 3 3 3" xfId="28680"/>
    <cellStyle name="Percent 4 3 3 3 3 3 2" xfId="58805"/>
    <cellStyle name="Percent 4 3 3 3 3 4" xfId="58802"/>
    <cellStyle name="Percent 4 3 3 3 4" xfId="28681"/>
    <cellStyle name="Percent 4 3 3 3 4 2" xfId="28682"/>
    <cellStyle name="Percent 4 3 3 3 4 2 2" xfId="28683"/>
    <cellStyle name="Percent 4 3 3 3 4 2 2 2" xfId="58808"/>
    <cellStyle name="Percent 4 3 3 3 4 2 3" xfId="58807"/>
    <cellStyle name="Percent 4 3 3 3 4 3" xfId="28684"/>
    <cellStyle name="Percent 4 3 3 3 4 3 2" xfId="58809"/>
    <cellStyle name="Percent 4 3 3 3 4 4" xfId="58806"/>
    <cellStyle name="Percent 4 3 3 3 5" xfId="28685"/>
    <cellStyle name="Percent 4 3 3 3 5 2" xfId="28686"/>
    <cellStyle name="Percent 4 3 3 3 5 2 2" xfId="58811"/>
    <cellStyle name="Percent 4 3 3 3 5 3" xfId="58810"/>
    <cellStyle name="Percent 4 3 3 3 6" xfId="28687"/>
    <cellStyle name="Percent 4 3 3 3 6 2" xfId="58812"/>
    <cellStyle name="Percent 4 3 3 3 7" xfId="58797"/>
    <cellStyle name="Percent 4 3 3 4" xfId="28688"/>
    <cellStyle name="Percent 4 3 3 4 2" xfId="28689"/>
    <cellStyle name="Percent 4 3 3 4 2 2" xfId="28690"/>
    <cellStyle name="Percent 4 3 3 4 2 2 2" xfId="28691"/>
    <cellStyle name="Percent 4 3 3 4 2 2 2 2" xfId="58816"/>
    <cellStyle name="Percent 4 3 3 4 2 2 3" xfId="58815"/>
    <cellStyle name="Percent 4 3 3 4 2 3" xfId="28692"/>
    <cellStyle name="Percent 4 3 3 4 2 3 2" xfId="58817"/>
    <cellStyle name="Percent 4 3 3 4 2 4" xfId="58814"/>
    <cellStyle name="Percent 4 3 3 4 3" xfId="28693"/>
    <cellStyle name="Percent 4 3 3 4 3 2" xfId="28694"/>
    <cellStyle name="Percent 4 3 3 4 3 2 2" xfId="28695"/>
    <cellStyle name="Percent 4 3 3 4 3 2 2 2" xfId="58820"/>
    <cellStyle name="Percent 4 3 3 4 3 2 3" xfId="58819"/>
    <cellStyle name="Percent 4 3 3 4 3 3" xfId="28696"/>
    <cellStyle name="Percent 4 3 3 4 3 3 2" xfId="58821"/>
    <cellStyle name="Percent 4 3 3 4 3 4" xfId="58818"/>
    <cellStyle name="Percent 4 3 3 4 4" xfId="28697"/>
    <cellStyle name="Percent 4 3 3 4 4 2" xfId="28698"/>
    <cellStyle name="Percent 4 3 3 4 4 2 2" xfId="58823"/>
    <cellStyle name="Percent 4 3 3 4 4 3" xfId="58822"/>
    <cellStyle name="Percent 4 3 3 4 5" xfId="28699"/>
    <cellStyle name="Percent 4 3 3 4 5 2" xfId="58824"/>
    <cellStyle name="Percent 4 3 3 4 6" xfId="58813"/>
    <cellStyle name="Percent 4 3 3 5" xfId="28700"/>
    <cellStyle name="Percent 4 3 3 5 2" xfId="28701"/>
    <cellStyle name="Percent 4 3 3 5 2 2" xfId="28702"/>
    <cellStyle name="Percent 4 3 3 5 2 2 2" xfId="58827"/>
    <cellStyle name="Percent 4 3 3 5 2 3" xfId="58826"/>
    <cellStyle name="Percent 4 3 3 5 3" xfId="28703"/>
    <cellStyle name="Percent 4 3 3 5 3 2" xfId="58828"/>
    <cellStyle name="Percent 4 3 3 5 4" xfId="58825"/>
    <cellStyle name="Percent 4 3 3 6" xfId="28704"/>
    <cellStyle name="Percent 4 3 3 6 2" xfId="28705"/>
    <cellStyle name="Percent 4 3 3 6 2 2" xfId="28706"/>
    <cellStyle name="Percent 4 3 3 6 2 2 2" xfId="58831"/>
    <cellStyle name="Percent 4 3 3 6 2 3" xfId="58830"/>
    <cellStyle name="Percent 4 3 3 6 3" xfId="28707"/>
    <cellStyle name="Percent 4 3 3 6 3 2" xfId="58832"/>
    <cellStyle name="Percent 4 3 3 6 4" xfId="58829"/>
    <cellStyle name="Percent 4 3 3 7" xfId="28708"/>
    <cellStyle name="Percent 4 3 3 7 2" xfId="28709"/>
    <cellStyle name="Percent 4 3 3 7 2 2" xfId="28710"/>
    <cellStyle name="Percent 4 3 3 7 2 2 2" xfId="58835"/>
    <cellStyle name="Percent 4 3 3 7 2 3" xfId="58834"/>
    <cellStyle name="Percent 4 3 3 7 3" xfId="28711"/>
    <cellStyle name="Percent 4 3 3 7 3 2" xfId="58836"/>
    <cellStyle name="Percent 4 3 3 7 4" xfId="58833"/>
    <cellStyle name="Percent 4 3 3 8" xfId="28712"/>
    <cellStyle name="Percent 4 3 3 8 2" xfId="28713"/>
    <cellStyle name="Percent 4 3 3 8 2 2" xfId="28714"/>
    <cellStyle name="Percent 4 3 3 8 2 2 2" xfId="58839"/>
    <cellStyle name="Percent 4 3 3 8 2 3" xfId="58838"/>
    <cellStyle name="Percent 4 3 3 8 3" xfId="28715"/>
    <cellStyle name="Percent 4 3 3 8 3 2" xfId="58840"/>
    <cellStyle name="Percent 4 3 3 8 4" xfId="58837"/>
    <cellStyle name="Percent 4 3 3 9" xfId="28716"/>
    <cellStyle name="Percent 4 3 3 9 2" xfId="28717"/>
    <cellStyle name="Percent 4 3 3 9 2 2" xfId="28718"/>
    <cellStyle name="Percent 4 3 3 9 2 2 2" xfId="58843"/>
    <cellStyle name="Percent 4 3 3 9 2 3" xfId="58842"/>
    <cellStyle name="Percent 4 3 3 9 3" xfId="28719"/>
    <cellStyle name="Percent 4 3 3 9 3 2" xfId="58844"/>
    <cellStyle name="Percent 4 3 3 9 4" xfId="58841"/>
    <cellStyle name="Percent 4 3 4" xfId="28720"/>
    <cellStyle name="Percent 4 3 4 2" xfId="28721"/>
    <cellStyle name="Percent 4 3 4 2 2" xfId="28722"/>
    <cellStyle name="Percent 4 3 4 2 2 2" xfId="28723"/>
    <cellStyle name="Percent 4 3 4 2 2 2 2" xfId="58848"/>
    <cellStyle name="Percent 4 3 4 2 2 3" xfId="58847"/>
    <cellStyle name="Percent 4 3 4 2 3" xfId="28724"/>
    <cellStyle name="Percent 4 3 4 2 3 2" xfId="58849"/>
    <cellStyle name="Percent 4 3 4 2 4" xfId="58846"/>
    <cellStyle name="Percent 4 3 4 3" xfId="28725"/>
    <cellStyle name="Percent 4 3 4 3 2" xfId="28726"/>
    <cellStyle name="Percent 4 3 4 3 2 2" xfId="28727"/>
    <cellStyle name="Percent 4 3 4 3 2 2 2" xfId="58852"/>
    <cellStyle name="Percent 4 3 4 3 2 3" xfId="58851"/>
    <cellStyle name="Percent 4 3 4 3 3" xfId="28728"/>
    <cellStyle name="Percent 4 3 4 3 3 2" xfId="58853"/>
    <cellStyle name="Percent 4 3 4 3 4" xfId="58850"/>
    <cellStyle name="Percent 4 3 4 4" xfId="28729"/>
    <cellStyle name="Percent 4 3 4 4 2" xfId="28730"/>
    <cellStyle name="Percent 4 3 4 4 2 2" xfId="28731"/>
    <cellStyle name="Percent 4 3 4 4 2 2 2" xfId="58856"/>
    <cellStyle name="Percent 4 3 4 4 2 3" xfId="58855"/>
    <cellStyle name="Percent 4 3 4 4 3" xfId="28732"/>
    <cellStyle name="Percent 4 3 4 4 3 2" xfId="58857"/>
    <cellStyle name="Percent 4 3 4 4 4" xfId="58854"/>
    <cellStyle name="Percent 4 3 4 5" xfId="28733"/>
    <cellStyle name="Percent 4 3 4 5 2" xfId="28734"/>
    <cellStyle name="Percent 4 3 4 5 2 2" xfId="58859"/>
    <cellStyle name="Percent 4 3 4 5 3" xfId="58858"/>
    <cellStyle name="Percent 4 3 4 6" xfId="28735"/>
    <cellStyle name="Percent 4 3 4 6 2" xfId="58860"/>
    <cellStyle name="Percent 4 3 4 7" xfId="58845"/>
    <cellStyle name="Percent 4 3 5" xfId="28736"/>
    <cellStyle name="Percent 4 3 5 2" xfId="28737"/>
    <cellStyle name="Percent 4 3 5 2 2" xfId="28738"/>
    <cellStyle name="Percent 4 3 5 2 2 2" xfId="28739"/>
    <cellStyle name="Percent 4 3 5 2 2 2 2" xfId="58864"/>
    <cellStyle name="Percent 4 3 5 2 2 3" xfId="58863"/>
    <cellStyle name="Percent 4 3 5 2 3" xfId="28740"/>
    <cellStyle name="Percent 4 3 5 2 3 2" xfId="58865"/>
    <cellStyle name="Percent 4 3 5 2 4" xfId="58862"/>
    <cellStyle name="Percent 4 3 5 3" xfId="28741"/>
    <cellStyle name="Percent 4 3 5 3 2" xfId="28742"/>
    <cellStyle name="Percent 4 3 5 3 2 2" xfId="28743"/>
    <cellStyle name="Percent 4 3 5 3 2 2 2" xfId="58868"/>
    <cellStyle name="Percent 4 3 5 3 2 3" xfId="58867"/>
    <cellStyle name="Percent 4 3 5 3 3" xfId="28744"/>
    <cellStyle name="Percent 4 3 5 3 3 2" xfId="58869"/>
    <cellStyle name="Percent 4 3 5 3 4" xfId="58866"/>
    <cellStyle name="Percent 4 3 5 4" xfId="28745"/>
    <cellStyle name="Percent 4 3 5 4 2" xfId="28746"/>
    <cellStyle name="Percent 4 3 5 4 2 2" xfId="28747"/>
    <cellStyle name="Percent 4 3 5 4 2 2 2" xfId="58872"/>
    <cellStyle name="Percent 4 3 5 4 2 3" xfId="58871"/>
    <cellStyle name="Percent 4 3 5 4 3" xfId="28748"/>
    <cellStyle name="Percent 4 3 5 4 3 2" xfId="58873"/>
    <cellStyle name="Percent 4 3 5 4 4" xfId="58870"/>
    <cellStyle name="Percent 4 3 5 5" xfId="28749"/>
    <cellStyle name="Percent 4 3 5 5 2" xfId="28750"/>
    <cellStyle name="Percent 4 3 5 5 2 2" xfId="58875"/>
    <cellStyle name="Percent 4 3 5 5 3" xfId="58874"/>
    <cellStyle name="Percent 4 3 5 6" xfId="28751"/>
    <cellStyle name="Percent 4 3 5 6 2" xfId="58876"/>
    <cellStyle name="Percent 4 3 5 7" xfId="58861"/>
    <cellStyle name="Percent 4 3 6" xfId="28752"/>
    <cellStyle name="Percent 4 3 6 2" xfId="28753"/>
    <cellStyle name="Percent 4 3 6 2 2" xfId="28754"/>
    <cellStyle name="Percent 4 3 6 2 2 2" xfId="28755"/>
    <cellStyle name="Percent 4 3 6 2 2 2 2" xfId="58880"/>
    <cellStyle name="Percent 4 3 6 2 2 3" xfId="58879"/>
    <cellStyle name="Percent 4 3 6 2 3" xfId="28756"/>
    <cellStyle name="Percent 4 3 6 2 3 2" xfId="58881"/>
    <cellStyle name="Percent 4 3 6 2 4" xfId="58878"/>
    <cellStyle name="Percent 4 3 6 3" xfId="28757"/>
    <cellStyle name="Percent 4 3 6 3 2" xfId="28758"/>
    <cellStyle name="Percent 4 3 6 3 2 2" xfId="28759"/>
    <cellStyle name="Percent 4 3 6 3 2 2 2" xfId="58884"/>
    <cellStyle name="Percent 4 3 6 3 2 3" xfId="58883"/>
    <cellStyle name="Percent 4 3 6 3 3" xfId="28760"/>
    <cellStyle name="Percent 4 3 6 3 3 2" xfId="58885"/>
    <cellStyle name="Percent 4 3 6 3 4" xfId="58882"/>
    <cellStyle name="Percent 4 3 6 4" xfId="28761"/>
    <cellStyle name="Percent 4 3 6 4 2" xfId="28762"/>
    <cellStyle name="Percent 4 3 6 4 2 2" xfId="58887"/>
    <cellStyle name="Percent 4 3 6 4 3" xfId="58886"/>
    <cellStyle name="Percent 4 3 6 5" xfId="28763"/>
    <cellStyle name="Percent 4 3 6 5 2" xfId="58888"/>
    <cellStyle name="Percent 4 3 6 6" xfId="58877"/>
    <cellStyle name="Percent 4 3 7" xfId="28764"/>
    <cellStyle name="Percent 4 3 7 2" xfId="28765"/>
    <cellStyle name="Percent 4 3 7 2 2" xfId="28766"/>
    <cellStyle name="Percent 4 3 7 2 2 2" xfId="58891"/>
    <cellStyle name="Percent 4 3 7 2 3" xfId="58890"/>
    <cellStyle name="Percent 4 3 7 3" xfId="28767"/>
    <cellStyle name="Percent 4 3 7 3 2" xfId="58892"/>
    <cellStyle name="Percent 4 3 7 4" xfId="58889"/>
    <cellStyle name="Percent 4 3 8" xfId="28768"/>
    <cellStyle name="Percent 4 3 8 2" xfId="28769"/>
    <cellStyle name="Percent 4 3 8 2 2" xfId="28770"/>
    <cellStyle name="Percent 4 3 8 2 2 2" xfId="58895"/>
    <cellStyle name="Percent 4 3 8 2 3" xfId="58894"/>
    <cellStyle name="Percent 4 3 8 3" xfId="28771"/>
    <cellStyle name="Percent 4 3 8 3 2" xfId="58896"/>
    <cellStyle name="Percent 4 3 8 4" xfId="58893"/>
    <cellStyle name="Percent 4 3 9" xfId="28772"/>
    <cellStyle name="Percent 4 3 9 2" xfId="28773"/>
    <cellStyle name="Percent 4 3 9 2 2" xfId="28774"/>
    <cellStyle name="Percent 4 3 9 2 2 2" xfId="58899"/>
    <cellStyle name="Percent 4 3 9 2 3" xfId="58898"/>
    <cellStyle name="Percent 4 3 9 3" xfId="28775"/>
    <cellStyle name="Percent 4 3 9 3 2" xfId="58900"/>
    <cellStyle name="Percent 4 3 9 4" xfId="58897"/>
    <cellStyle name="Percent 4 4" xfId="28776"/>
    <cellStyle name="Percent 4 4 10" xfId="28777"/>
    <cellStyle name="Percent 4 4 10 2" xfId="28778"/>
    <cellStyle name="Percent 4 4 10 2 2" xfId="28779"/>
    <cellStyle name="Percent 4 4 10 2 2 2" xfId="58904"/>
    <cellStyle name="Percent 4 4 10 2 3" xfId="58903"/>
    <cellStyle name="Percent 4 4 10 3" xfId="28780"/>
    <cellStyle name="Percent 4 4 10 3 2" xfId="58905"/>
    <cellStyle name="Percent 4 4 10 4" xfId="58902"/>
    <cellStyle name="Percent 4 4 11" xfId="28781"/>
    <cellStyle name="Percent 4 4 11 2" xfId="28782"/>
    <cellStyle name="Percent 4 4 11 2 2" xfId="58907"/>
    <cellStyle name="Percent 4 4 11 3" xfId="58906"/>
    <cellStyle name="Percent 4 4 12" xfId="28783"/>
    <cellStyle name="Percent 4 4 12 2" xfId="58908"/>
    <cellStyle name="Percent 4 4 13" xfId="28784"/>
    <cellStyle name="Percent 4 4 13 2" xfId="58909"/>
    <cellStyle name="Percent 4 4 14" xfId="58901"/>
    <cellStyle name="Percent 4 4 2" xfId="28785"/>
    <cellStyle name="Percent 4 4 2 10" xfId="28786"/>
    <cellStyle name="Percent 4 4 2 10 2" xfId="28787"/>
    <cellStyle name="Percent 4 4 2 10 2 2" xfId="58912"/>
    <cellStyle name="Percent 4 4 2 10 3" xfId="58911"/>
    <cellStyle name="Percent 4 4 2 11" xfId="28788"/>
    <cellStyle name="Percent 4 4 2 11 2" xfId="58913"/>
    <cellStyle name="Percent 4 4 2 12" xfId="58910"/>
    <cellStyle name="Percent 4 4 2 2" xfId="28789"/>
    <cellStyle name="Percent 4 4 2 2 2" xfId="28790"/>
    <cellStyle name="Percent 4 4 2 2 2 2" xfId="28791"/>
    <cellStyle name="Percent 4 4 2 2 2 2 2" xfId="28792"/>
    <cellStyle name="Percent 4 4 2 2 2 2 2 2" xfId="58917"/>
    <cellStyle name="Percent 4 4 2 2 2 2 3" xfId="58916"/>
    <cellStyle name="Percent 4 4 2 2 2 3" xfId="28793"/>
    <cellStyle name="Percent 4 4 2 2 2 3 2" xfId="58918"/>
    <cellStyle name="Percent 4 4 2 2 2 4" xfId="58915"/>
    <cellStyle name="Percent 4 4 2 2 3" xfId="28794"/>
    <cellStyle name="Percent 4 4 2 2 3 2" xfId="28795"/>
    <cellStyle name="Percent 4 4 2 2 3 2 2" xfId="28796"/>
    <cellStyle name="Percent 4 4 2 2 3 2 2 2" xfId="58921"/>
    <cellStyle name="Percent 4 4 2 2 3 2 3" xfId="58920"/>
    <cellStyle name="Percent 4 4 2 2 3 3" xfId="28797"/>
    <cellStyle name="Percent 4 4 2 2 3 3 2" xfId="58922"/>
    <cellStyle name="Percent 4 4 2 2 3 4" xfId="58919"/>
    <cellStyle name="Percent 4 4 2 2 4" xfId="28798"/>
    <cellStyle name="Percent 4 4 2 2 4 2" xfId="28799"/>
    <cellStyle name="Percent 4 4 2 2 4 2 2" xfId="28800"/>
    <cellStyle name="Percent 4 4 2 2 4 2 2 2" xfId="58925"/>
    <cellStyle name="Percent 4 4 2 2 4 2 3" xfId="58924"/>
    <cellStyle name="Percent 4 4 2 2 4 3" xfId="28801"/>
    <cellStyle name="Percent 4 4 2 2 4 3 2" xfId="58926"/>
    <cellStyle name="Percent 4 4 2 2 4 4" xfId="58923"/>
    <cellStyle name="Percent 4 4 2 2 5" xfId="28802"/>
    <cellStyle name="Percent 4 4 2 2 5 2" xfId="28803"/>
    <cellStyle name="Percent 4 4 2 2 5 2 2" xfId="58928"/>
    <cellStyle name="Percent 4 4 2 2 5 3" xfId="58927"/>
    <cellStyle name="Percent 4 4 2 2 6" xfId="28804"/>
    <cellStyle name="Percent 4 4 2 2 6 2" xfId="58929"/>
    <cellStyle name="Percent 4 4 2 2 7" xfId="58914"/>
    <cellStyle name="Percent 4 4 2 3" xfId="28805"/>
    <cellStyle name="Percent 4 4 2 3 2" xfId="28806"/>
    <cellStyle name="Percent 4 4 2 3 2 2" xfId="28807"/>
    <cellStyle name="Percent 4 4 2 3 2 2 2" xfId="28808"/>
    <cellStyle name="Percent 4 4 2 3 2 2 2 2" xfId="58933"/>
    <cellStyle name="Percent 4 4 2 3 2 2 3" xfId="58932"/>
    <cellStyle name="Percent 4 4 2 3 2 3" xfId="28809"/>
    <cellStyle name="Percent 4 4 2 3 2 3 2" xfId="58934"/>
    <cellStyle name="Percent 4 4 2 3 2 4" xfId="58931"/>
    <cellStyle name="Percent 4 4 2 3 3" xfId="28810"/>
    <cellStyle name="Percent 4 4 2 3 3 2" xfId="28811"/>
    <cellStyle name="Percent 4 4 2 3 3 2 2" xfId="28812"/>
    <cellStyle name="Percent 4 4 2 3 3 2 2 2" xfId="58937"/>
    <cellStyle name="Percent 4 4 2 3 3 2 3" xfId="58936"/>
    <cellStyle name="Percent 4 4 2 3 3 3" xfId="28813"/>
    <cellStyle name="Percent 4 4 2 3 3 3 2" xfId="58938"/>
    <cellStyle name="Percent 4 4 2 3 3 4" xfId="58935"/>
    <cellStyle name="Percent 4 4 2 3 4" xfId="28814"/>
    <cellStyle name="Percent 4 4 2 3 4 2" xfId="28815"/>
    <cellStyle name="Percent 4 4 2 3 4 2 2" xfId="28816"/>
    <cellStyle name="Percent 4 4 2 3 4 2 2 2" xfId="58941"/>
    <cellStyle name="Percent 4 4 2 3 4 2 3" xfId="58940"/>
    <cellStyle name="Percent 4 4 2 3 4 3" xfId="28817"/>
    <cellStyle name="Percent 4 4 2 3 4 3 2" xfId="58942"/>
    <cellStyle name="Percent 4 4 2 3 4 4" xfId="58939"/>
    <cellStyle name="Percent 4 4 2 3 5" xfId="28818"/>
    <cellStyle name="Percent 4 4 2 3 5 2" xfId="28819"/>
    <cellStyle name="Percent 4 4 2 3 5 2 2" xfId="58944"/>
    <cellStyle name="Percent 4 4 2 3 5 3" xfId="58943"/>
    <cellStyle name="Percent 4 4 2 3 6" xfId="28820"/>
    <cellStyle name="Percent 4 4 2 3 6 2" xfId="58945"/>
    <cellStyle name="Percent 4 4 2 3 7" xfId="58930"/>
    <cellStyle name="Percent 4 4 2 4" xfId="28821"/>
    <cellStyle name="Percent 4 4 2 4 2" xfId="28822"/>
    <cellStyle name="Percent 4 4 2 4 2 2" xfId="28823"/>
    <cellStyle name="Percent 4 4 2 4 2 2 2" xfId="28824"/>
    <cellStyle name="Percent 4 4 2 4 2 2 2 2" xfId="58949"/>
    <cellStyle name="Percent 4 4 2 4 2 2 3" xfId="58948"/>
    <cellStyle name="Percent 4 4 2 4 2 3" xfId="28825"/>
    <cellStyle name="Percent 4 4 2 4 2 3 2" xfId="58950"/>
    <cellStyle name="Percent 4 4 2 4 2 4" xfId="58947"/>
    <cellStyle name="Percent 4 4 2 4 3" xfId="28826"/>
    <cellStyle name="Percent 4 4 2 4 3 2" xfId="28827"/>
    <cellStyle name="Percent 4 4 2 4 3 2 2" xfId="28828"/>
    <cellStyle name="Percent 4 4 2 4 3 2 2 2" xfId="58953"/>
    <cellStyle name="Percent 4 4 2 4 3 2 3" xfId="58952"/>
    <cellStyle name="Percent 4 4 2 4 3 3" xfId="28829"/>
    <cellStyle name="Percent 4 4 2 4 3 3 2" xfId="58954"/>
    <cellStyle name="Percent 4 4 2 4 3 4" xfId="58951"/>
    <cellStyle name="Percent 4 4 2 4 4" xfId="28830"/>
    <cellStyle name="Percent 4 4 2 4 4 2" xfId="28831"/>
    <cellStyle name="Percent 4 4 2 4 4 2 2" xfId="58956"/>
    <cellStyle name="Percent 4 4 2 4 4 3" xfId="58955"/>
    <cellStyle name="Percent 4 4 2 4 5" xfId="28832"/>
    <cellStyle name="Percent 4 4 2 4 5 2" xfId="58957"/>
    <cellStyle name="Percent 4 4 2 4 6" xfId="58946"/>
    <cellStyle name="Percent 4 4 2 5" xfId="28833"/>
    <cellStyle name="Percent 4 4 2 5 2" xfId="28834"/>
    <cellStyle name="Percent 4 4 2 5 2 2" xfId="28835"/>
    <cellStyle name="Percent 4 4 2 5 2 2 2" xfId="58960"/>
    <cellStyle name="Percent 4 4 2 5 2 3" xfId="58959"/>
    <cellStyle name="Percent 4 4 2 5 3" xfId="28836"/>
    <cellStyle name="Percent 4 4 2 5 3 2" xfId="58961"/>
    <cellStyle name="Percent 4 4 2 5 4" xfId="58958"/>
    <cellStyle name="Percent 4 4 2 6" xfId="28837"/>
    <cellStyle name="Percent 4 4 2 6 2" xfId="28838"/>
    <cellStyle name="Percent 4 4 2 6 2 2" xfId="28839"/>
    <cellStyle name="Percent 4 4 2 6 2 2 2" xfId="58964"/>
    <cellStyle name="Percent 4 4 2 6 2 3" xfId="58963"/>
    <cellStyle name="Percent 4 4 2 6 3" xfId="28840"/>
    <cellStyle name="Percent 4 4 2 6 3 2" xfId="58965"/>
    <cellStyle name="Percent 4 4 2 6 4" xfId="58962"/>
    <cellStyle name="Percent 4 4 2 7" xfId="28841"/>
    <cellStyle name="Percent 4 4 2 7 2" xfId="28842"/>
    <cellStyle name="Percent 4 4 2 7 2 2" xfId="28843"/>
    <cellStyle name="Percent 4 4 2 7 2 2 2" xfId="58968"/>
    <cellStyle name="Percent 4 4 2 7 2 3" xfId="58967"/>
    <cellStyle name="Percent 4 4 2 7 3" xfId="28844"/>
    <cellStyle name="Percent 4 4 2 7 3 2" xfId="58969"/>
    <cellStyle name="Percent 4 4 2 7 4" xfId="58966"/>
    <cellStyle name="Percent 4 4 2 8" xfId="28845"/>
    <cellStyle name="Percent 4 4 2 8 2" xfId="28846"/>
    <cellStyle name="Percent 4 4 2 8 2 2" xfId="28847"/>
    <cellStyle name="Percent 4 4 2 8 2 2 2" xfId="58972"/>
    <cellStyle name="Percent 4 4 2 8 2 3" xfId="58971"/>
    <cellStyle name="Percent 4 4 2 8 3" xfId="28848"/>
    <cellStyle name="Percent 4 4 2 8 3 2" xfId="58973"/>
    <cellStyle name="Percent 4 4 2 8 4" xfId="58970"/>
    <cellStyle name="Percent 4 4 2 9" xfId="28849"/>
    <cellStyle name="Percent 4 4 2 9 2" xfId="28850"/>
    <cellStyle name="Percent 4 4 2 9 2 2" xfId="28851"/>
    <cellStyle name="Percent 4 4 2 9 2 2 2" xfId="58976"/>
    <cellStyle name="Percent 4 4 2 9 2 3" xfId="58975"/>
    <cellStyle name="Percent 4 4 2 9 3" xfId="28852"/>
    <cellStyle name="Percent 4 4 2 9 3 2" xfId="58977"/>
    <cellStyle name="Percent 4 4 2 9 4" xfId="58974"/>
    <cellStyle name="Percent 4 4 3" xfId="28853"/>
    <cellStyle name="Percent 4 4 3 2" xfId="28854"/>
    <cellStyle name="Percent 4 4 3 2 2" xfId="28855"/>
    <cellStyle name="Percent 4 4 3 2 2 2" xfId="28856"/>
    <cellStyle name="Percent 4 4 3 2 2 2 2" xfId="58981"/>
    <cellStyle name="Percent 4 4 3 2 2 3" xfId="58980"/>
    <cellStyle name="Percent 4 4 3 2 3" xfId="28857"/>
    <cellStyle name="Percent 4 4 3 2 3 2" xfId="58982"/>
    <cellStyle name="Percent 4 4 3 2 4" xfId="58979"/>
    <cellStyle name="Percent 4 4 3 3" xfId="28858"/>
    <cellStyle name="Percent 4 4 3 3 2" xfId="28859"/>
    <cellStyle name="Percent 4 4 3 3 2 2" xfId="28860"/>
    <cellStyle name="Percent 4 4 3 3 2 2 2" xfId="58985"/>
    <cellStyle name="Percent 4 4 3 3 2 3" xfId="58984"/>
    <cellStyle name="Percent 4 4 3 3 3" xfId="28861"/>
    <cellStyle name="Percent 4 4 3 3 3 2" xfId="58986"/>
    <cellStyle name="Percent 4 4 3 3 4" xfId="58983"/>
    <cellStyle name="Percent 4 4 3 4" xfId="28862"/>
    <cellStyle name="Percent 4 4 3 4 2" xfId="28863"/>
    <cellStyle name="Percent 4 4 3 4 2 2" xfId="28864"/>
    <cellStyle name="Percent 4 4 3 4 2 2 2" xfId="58989"/>
    <cellStyle name="Percent 4 4 3 4 2 3" xfId="58988"/>
    <cellStyle name="Percent 4 4 3 4 3" xfId="28865"/>
    <cellStyle name="Percent 4 4 3 4 3 2" xfId="58990"/>
    <cellStyle name="Percent 4 4 3 4 4" xfId="58987"/>
    <cellStyle name="Percent 4 4 3 5" xfId="28866"/>
    <cellStyle name="Percent 4 4 3 5 2" xfId="28867"/>
    <cellStyle name="Percent 4 4 3 5 2 2" xfId="58992"/>
    <cellStyle name="Percent 4 4 3 5 3" xfId="58991"/>
    <cellStyle name="Percent 4 4 3 6" xfId="28868"/>
    <cellStyle name="Percent 4 4 3 6 2" xfId="58993"/>
    <cellStyle name="Percent 4 4 3 7" xfId="58978"/>
    <cellStyle name="Percent 4 4 4" xfId="28869"/>
    <cellStyle name="Percent 4 4 4 2" xfId="28870"/>
    <cellStyle name="Percent 4 4 4 2 2" xfId="28871"/>
    <cellStyle name="Percent 4 4 4 2 2 2" xfId="28872"/>
    <cellStyle name="Percent 4 4 4 2 2 2 2" xfId="58997"/>
    <cellStyle name="Percent 4 4 4 2 2 3" xfId="58996"/>
    <cellStyle name="Percent 4 4 4 2 3" xfId="28873"/>
    <cellStyle name="Percent 4 4 4 2 3 2" xfId="58998"/>
    <cellStyle name="Percent 4 4 4 2 4" xfId="58995"/>
    <cellStyle name="Percent 4 4 4 3" xfId="28874"/>
    <cellStyle name="Percent 4 4 4 3 2" xfId="28875"/>
    <cellStyle name="Percent 4 4 4 3 2 2" xfId="28876"/>
    <cellStyle name="Percent 4 4 4 3 2 2 2" xfId="59001"/>
    <cellStyle name="Percent 4 4 4 3 2 3" xfId="59000"/>
    <cellStyle name="Percent 4 4 4 3 3" xfId="28877"/>
    <cellStyle name="Percent 4 4 4 3 3 2" xfId="59002"/>
    <cellStyle name="Percent 4 4 4 3 4" xfId="58999"/>
    <cellStyle name="Percent 4 4 4 4" xfId="28878"/>
    <cellStyle name="Percent 4 4 4 4 2" xfId="28879"/>
    <cellStyle name="Percent 4 4 4 4 2 2" xfId="28880"/>
    <cellStyle name="Percent 4 4 4 4 2 2 2" xfId="59005"/>
    <cellStyle name="Percent 4 4 4 4 2 3" xfId="59004"/>
    <cellStyle name="Percent 4 4 4 4 3" xfId="28881"/>
    <cellStyle name="Percent 4 4 4 4 3 2" xfId="59006"/>
    <cellStyle name="Percent 4 4 4 4 4" xfId="59003"/>
    <cellStyle name="Percent 4 4 4 5" xfId="28882"/>
    <cellStyle name="Percent 4 4 4 5 2" xfId="28883"/>
    <cellStyle name="Percent 4 4 4 5 2 2" xfId="59008"/>
    <cellStyle name="Percent 4 4 4 5 3" xfId="59007"/>
    <cellStyle name="Percent 4 4 4 6" xfId="28884"/>
    <cellStyle name="Percent 4 4 4 6 2" xfId="59009"/>
    <cellStyle name="Percent 4 4 4 7" xfId="58994"/>
    <cellStyle name="Percent 4 4 5" xfId="28885"/>
    <cellStyle name="Percent 4 4 5 2" xfId="28886"/>
    <cellStyle name="Percent 4 4 5 2 2" xfId="28887"/>
    <cellStyle name="Percent 4 4 5 2 2 2" xfId="28888"/>
    <cellStyle name="Percent 4 4 5 2 2 2 2" xfId="59013"/>
    <cellStyle name="Percent 4 4 5 2 2 3" xfId="59012"/>
    <cellStyle name="Percent 4 4 5 2 3" xfId="28889"/>
    <cellStyle name="Percent 4 4 5 2 3 2" xfId="59014"/>
    <cellStyle name="Percent 4 4 5 2 4" xfId="59011"/>
    <cellStyle name="Percent 4 4 5 3" xfId="28890"/>
    <cellStyle name="Percent 4 4 5 3 2" xfId="28891"/>
    <cellStyle name="Percent 4 4 5 3 2 2" xfId="28892"/>
    <cellStyle name="Percent 4 4 5 3 2 2 2" xfId="59017"/>
    <cellStyle name="Percent 4 4 5 3 2 3" xfId="59016"/>
    <cellStyle name="Percent 4 4 5 3 3" xfId="28893"/>
    <cellStyle name="Percent 4 4 5 3 3 2" xfId="59018"/>
    <cellStyle name="Percent 4 4 5 3 4" xfId="59015"/>
    <cellStyle name="Percent 4 4 5 4" xfId="28894"/>
    <cellStyle name="Percent 4 4 5 4 2" xfId="28895"/>
    <cellStyle name="Percent 4 4 5 4 2 2" xfId="59020"/>
    <cellStyle name="Percent 4 4 5 4 3" xfId="59019"/>
    <cellStyle name="Percent 4 4 5 5" xfId="28896"/>
    <cellStyle name="Percent 4 4 5 5 2" xfId="59021"/>
    <cellStyle name="Percent 4 4 5 6" xfId="59010"/>
    <cellStyle name="Percent 4 4 6" xfId="28897"/>
    <cellStyle name="Percent 4 4 6 2" xfId="28898"/>
    <cellStyle name="Percent 4 4 6 2 2" xfId="28899"/>
    <cellStyle name="Percent 4 4 6 2 2 2" xfId="59024"/>
    <cellStyle name="Percent 4 4 6 2 3" xfId="59023"/>
    <cellStyle name="Percent 4 4 6 3" xfId="28900"/>
    <cellStyle name="Percent 4 4 6 3 2" xfId="59025"/>
    <cellStyle name="Percent 4 4 6 4" xfId="59022"/>
    <cellStyle name="Percent 4 4 7" xfId="28901"/>
    <cellStyle name="Percent 4 4 7 2" xfId="28902"/>
    <cellStyle name="Percent 4 4 7 2 2" xfId="28903"/>
    <cellStyle name="Percent 4 4 7 2 2 2" xfId="59028"/>
    <cellStyle name="Percent 4 4 7 2 3" xfId="59027"/>
    <cellStyle name="Percent 4 4 7 3" xfId="28904"/>
    <cellStyle name="Percent 4 4 7 3 2" xfId="59029"/>
    <cellStyle name="Percent 4 4 7 4" xfId="59026"/>
    <cellStyle name="Percent 4 4 8" xfId="28905"/>
    <cellStyle name="Percent 4 4 8 2" xfId="28906"/>
    <cellStyle name="Percent 4 4 8 2 2" xfId="28907"/>
    <cellStyle name="Percent 4 4 8 2 2 2" xfId="59032"/>
    <cellStyle name="Percent 4 4 8 2 3" xfId="59031"/>
    <cellStyle name="Percent 4 4 8 3" xfId="28908"/>
    <cellStyle name="Percent 4 4 8 3 2" xfId="59033"/>
    <cellStyle name="Percent 4 4 8 4" xfId="59030"/>
    <cellStyle name="Percent 4 4 9" xfId="28909"/>
    <cellStyle name="Percent 4 4 9 2" xfId="28910"/>
    <cellStyle name="Percent 4 4 9 2 2" xfId="28911"/>
    <cellStyle name="Percent 4 4 9 2 2 2" xfId="59036"/>
    <cellStyle name="Percent 4 4 9 2 3" xfId="59035"/>
    <cellStyle name="Percent 4 4 9 3" xfId="28912"/>
    <cellStyle name="Percent 4 4 9 3 2" xfId="59037"/>
    <cellStyle name="Percent 4 4 9 4" xfId="59034"/>
    <cellStyle name="Percent 4 5" xfId="28913"/>
    <cellStyle name="Percent 4 6" xfId="28914"/>
    <cellStyle name="Percent 4 6 10" xfId="28915"/>
    <cellStyle name="Percent 4 6 10 2" xfId="28916"/>
    <cellStyle name="Percent 4 6 10 2 2" xfId="59040"/>
    <cellStyle name="Percent 4 6 10 3" xfId="59039"/>
    <cellStyle name="Percent 4 6 11" xfId="28917"/>
    <cellStyle name="Percent 4 6 11 2" xfId="59041"/>
    <cellStyle name="Percent 4 6 12" xfId="59038"/>
    <cellStyle name="Percent 4 6 2" xfId="28918"/>
    <cellStyle name="Percent 4 6 2 2" xfId="28919"/>
    <cellStyle name="Percent 4 6 2 2 2" xfId="28920"/>
    <cellStyle name="Percent 4 6 2 2 2 2" xfId="28921"/>
    <cellStyle name="Percent 4 6 2 2 2 2 2" xfId="59045"/>
    <cellStyle name="Percent 4 6 2 2 2 3" xfId="59044"/>
    <cellStyle name="Percent 4 6 2 2 3" xfId="28922"/>
    <cellStyle name="Percent 4 6 2 2 3 2" xfId="59046"/>
    <cellStyle name="Percent 4 6 2 2 4" xfId="59043"/>
    <cellStyle name="Percent 4 6 2 3" xfId="28923"/>
    <cellStyle name="Percent 4 6 2 3 2" xfId="28924"/>
    <cellStyle name="Percent 4 6 2 3 2 2" xfId="28925"/>
    <cellStyle name="Percent 4 6 2 3 2 2 2" xfId="59049"/>
    <cellStyle name="Percent 4 6 2 3 2 3" xfId="59048"/>
    <cellStyle name="Percent 4 6 2 3 3" xfId="28926"/>
    <cellStyle name="Percent 4 6 2 3 3 2" xfId="59050"/>
    <cellStyle name="Percent 4 6 2 3 4" xfId="59047"/>
    <cellStyle name="Percent 4 6 2 4" xfId="28927"/>
    <cellStyle name="Percent 4 6 2 4 2" xfId="28928"/>
    <cellStyle name="Percent 4 6 2 4 2 2" xfId="28929"/>
    <cellStyle name="Percent 4 6 2 4 2 2 2" xfId="59053"/>
    <cellStyle name="Percent 4 6 2 4 2 3" xfId="59052"/>
    <cellStyle name="Percent 4 6 2 4 3" xfId="28930"/>
    <cellStyle name="Percent 4 6 2 4 3 2" xfId="59054"/>
    <cellStyle name="Percent 4 6 2 4 4" xfId="59051"/>
    <cellStyle name="Percent 4 6 2 5" xfId="28931"/>
    <cellStyle name="Percent 4 6 2 5 2" xfId="28932"/>
    <cellStyle name="Percent 4 6 2 5 2 2" xfId="59056"/>
    <cellStyle name="Percent 4 6 2 5 3" xfId="59055"/>
    <cellStyle name="Percent 4 6 2 6" xfId="28933"/>
    <cellStyle name="Percent 4 6 2 6 2" xfId="59057"/>
    <cellStyle name="Percent 4 6 2 7" xfId="59042"/>
    <cellStyle name="Percent 4 6 3" xfId="28934"/>
    <cellStyle name="Percent 4 6 3 2" xfId="28935"/>
    <cellStyle name="Percent 4 6 3 2 2" xfId="28936"/>
    <cellStyle name="Percent 4 6 3 2 2 2" xfId="28937"/>
    <cellStyle name="Percent 4 6 3 2 2 2 2" xfId="59061"/>
    <cellStyle name="Percent 4 6 3 2 2 3" xfId="59060"/>
    <cellStyle name="Percent 4 6 3 2 3" xfId="28938"/>
    <cellStyle name="Percent 4 6 3 2 3 2" xfId="59062"/>
    <cellStyle name="Percent 4 6 3 2 4" xfId="59059"/>
    <cellStyle name="Percent 4 6 3 3" xfId="28939"/>
    <cellStyle name="Percent 4 6 3 3 2" xfId="28940"/>
    <cellStyle name="Percent 4 6 3 3 2 2" xfId="28941"/>
    <cellStyle name="Percent 4 6 3 3 2 2 2" xfId="59065"/>
    <cellStyle name="Percent 4 6 3 3 2 3" xfId="59064"/>
    <cellStyle name="Percent 4 6 3 3 3" xfId="28942"/>
    <cellStyle name="Percent 4 6 3 3 3 2" xfId="59066"/>
    <cellStyle name="Percent 4 6 3 3 4" xfId="59063"/>
    <cellStyle name="Percent 4 6 3 4" xfId="28943"/>
    <cellStyle name="Percent 4 6 3 4 2" xfId="28944"/>
    <cellStyle name="Percent 4 6 3 4 2 2" xfId="28945"/>
    <cellStyle name="Percent 4 6 3 4 2 2 2" xfId="59069"/>
    <cellStyle name="Percent 4 6 3 4 2 3" xfId="59068"/>
    <cellStyle name="Percent 4 6 3 4 3" xfId="28946"/>
    <cellStyle name="Percent 4 6 3 4 3 2" xfId="59070"/>
    <cellStyle name="Percent 4 6 3 4 4" xfId="59067"/>
    <cellStyle name="Percent 4 6 3 5" xfId="28947"/>
    <cellStyle name="Percent 4 6 3 5 2" xfId="28948"/>
    <cellStyle name="Percent 4 6 3 5 2 2" xfId="59072"/>
    <cellStyle name="Percent 4 6 3 5 3" xfId="59071"/>
    <cellStyle name="Percent 4 6 3 6" xfId="28949"/>
    <cellStyle name="Percent 4 6 3 6 2" xfId="59073"/>
    <cellStyle name="Percent 4 6 3 7" xfId="59058"/>
    <cellStyle name="Percent 4 6 4" xfId="28950"/>
    <cellStyle name="Percent 4 6 4 2" xfId="28951"/>
    <cellStyle name="Percent 4 6 4 2 2" xfId="28952"/>
    <cellStyle name="Percent 4 6 4 2 2 2" xfId="28953"/>
    <cellStyle name="Percent 4 6 4 2 2 2 2" xfId="59077"/>
    <cellStyle name="Percent 4 6 4 2 2 3" xfId="59076"/>
    <cellStyle name="Percent 4 6 4 2 3" xfId="28954"/>
    <cellStyle name="Percent 4 6 4 2 3 2" xfId="59078"/>
    <cellStyle name="Percent 4 6 4 2 4" xfId="59075"/>
    <cellStyle name="Percent 4 6 4 3" xfId="28955"/>
    <cellStyle name="Percent 4 6 4 3 2" xfId="28956"/>
    <cellStyle name="Percent 4 6 4 3 2 2" xfId="28957"/>
    <cellStyle name="Percent 4 6 4 3 2 2 2" xfId="59081"/>
    <cellStyle name="Percent 4 6 4 3 2 3" xfId="59080"/>
    <cellStyle name="Percent 4 6 4 3 3" xfId="28958"/>
    <cellStyle name="Percent 4 6 4 3 3 2" xfId="59082"/>
    <cellStyle name="Percent 4 6 4 3 4" xfId="59079"/>
    <cellStyle name="Percent 4 6 4 4" xfId="28959"/>
    <cellStyle name="Percent 4 6 4 4 2" xfId="28960"/>
    <cellStyle name="Percent 4 6 4 4 2 2" xfId="59084"/>
    <cellStyle name="Percent 4 6 4 4 3" xfId="59083"/>
    <cellStyle name="Percent 4 6 4 5" xfId="28961"/>
    <cellStyle name="Percent 4 6 4 5 2" xfId="59085"/>
    <cellStyle name="Percent 4 6 4 6" xfId="59074"/>
    <cellStyle name="Percent 4 6 5" xfId="28962"/>
    <cellStyle name="Percent 4 6 5 2" xfId="28963"/>
    <cellStyle name="Percent 4 6 5 2 2" xfId="28964"/>
    <cellStyle name="Percent 4 6 5 2 2 2" xfId="59088"/>
    <cellStyle name="Percent 4 6 5 2 3" xfId="59087"/>
    <cellStyle name="Percent 4 6 5 3" xfId="28965"/>
    <cellStyle name="Percent 4 6 5 3 2" xfId="59089"/>
    <cellStyle name="Percent 4 6 5 4" xfId="59086"/>
    <cellStyle name="Percent 4 6 6" xfId="28966"/>
    <cellStyle name="Percent 4 6 6 2" xfId="28967"/>
    <cellStyle name="Percent 4 6 6 2 2" xfId="28968"/>
    <cellStyle name="Percent 4 6 6 2 2 2" xfId="59092"/>
    <cellStyle name="Percent 4 6 6 2 3" xfId="59091"/>
    <cellStyle name="Percent 4 6 6 3" xfId="28969"/>
    <cellStyle name="Percent 4 6 6 3 2" xfId="59093"/>
    <cellStyle name="Percent 4 6 6 4" xfId="59090"/>
    <cellStyle name="Percent 4 6 7" xfId="28970"/>
    <cellStyle name="Percent 4 6 7 2" xfId="28971"/>
    <cellStyle name="Percent 4 6 7 2 2" xfId="28972"/>
    <cellStyle name="Percent 4 6 7 2 2 2" xfId="59096"/>
    <cellStyle name="Percent 4 6 7 2 3" xfId="59095"/>
    <cellStyle name="Percent 4 6 7 3" xfId="28973"/>
    <cellStyle name="Percent 4 6 7 3 2" xfId="59097"/>
    <cellStyle name="Percent 4 6 7 4" xfId="59094"/>
    <cellStyle name="Percent 4 6 8" xfId="28974"/>
    <cellStyle name="Percent 4 6 8 2" xfId="28975"/>
    <cellStyle name="Percent 4 6 8 2 2" xfId="28976"/>
    <cellStyle name="Percent 4 6 8 2 2 2" xfId="59100"/>
    <cellStyle name="Percent 4 6 8 2 3" xfId="59099"/>
    <cellStyle name="Percent 4 6 8 3" xfId="28977"/>
    <cellStyle name="Percent 4 6 8 3 2" xfId="59101"/>
    <cellStyle name="Percent 4 6 8 4" xfId="59098"/>
    <cellStyle name="Percent 4 6 9" xfId="28978"/>
    <cellStyle name="Percent 4 6 9 2" xfId="28979"/>
    <cellStyle name="Percent 4 6 9 2 2" xfId="28980"/>
    <cellStyle name="Percent 4 6 9 2 2 2" xfId="59104"/>
    <cellStyle name="Percent 4 6 9 2 3" xfId="59103"/>
    <cellStyle name="Percent 4 6 9 3" xfId="28981"/>
    <cellStyle name="Percent 4 6 9 3 2" xfId="59105"/>
    <cellStyle name="Percent 4 6 9 4" xfId="59102"/>
    <cellStyle name="Percent 4 7" xfId="28982"/>
    <cellStyle name="Percent 4 7 2" xfId="28983"/>
    <cellStyle name="Percent 4 7 2 2" xfId="28984"/>
    <cellStyle name="Percent 4 7 2 2 2" xfId="28985"/>
    <cellStyle name="Percent 4 7 2 2 2 2" xfId="59109"/>
    <cellStyle name="Percent 4 7 2 2 3" xfId="59108"/>
    <cellStyle name="Percent 4 7 2 3" xfId="28986"/>
    <cellStyle name="Percent 4 7 2 3 2" xfId="59110"/>
    <cellStyle name="Percent 4 7 2 4" xfId="59107"/>
    <cellStyle name="Percent 4 7 3" xfId="28987"/>
    <cellStyle name="Percent 4 7 3 2" xfId="28988"/>
    <cellStyle name="Percent 4 7 3 2 2" xfId="28989"/>
    <cellStyle name="Percent 4 7 3 2 2 2" xfId="59113"/>
    <cellStyle name="Percent 4 7 3 2 3" xfId="59112"/>
    <cellStyle name="Percent 4 7 3 3" xfId="28990"/>
    <cellStyle name="Percent 4 7 3 3 2" xfId="59114"/>
    <cellStyle name="Percent 4 7 3 4" xfId="59111"/>
    <cellStyle name="Percent 4 7 4" xfId="28991"/>
    <cellStyle name="Percent 4 7 4 2" xfId="28992"/>
    <cellStyle name="Percent 4 7 4 2 2" xfId="28993"/>
    <cellStyle name="Percent 4 7 4 2 2 2" xfId="59117"/>
    <cellStyle name="Percent 4 7 4 2 3" xfId="59116"/>
    <cellStyle name="Percent 4 7 4 3" xfId="28994"/>
    <cellStyle name="Percent 4 7 4 3 2" xfId="59118"/>
    <cellStyle name="Percent 4 7 4 4" xfId="59115"/>
    <cellStyle name="Percent 4 7 5" xfId="28995"/>
    <cellStyle name="Percent 4 7 5 2" xfId="28996"/>
    <cellStyle name="Percent 4 7 5 2 2" xfId="59120"/>
    <cellStyle name="Percent 4 7 5 3" xfId="59119"/>
    <cellStyle name="Percent 4 7 6" xfId="28997"/>
    <cellStyle name="Percent 4 7 6 2" xfId="59121"/>
    <cellStyle name="Percent 4 7 7" xfId="59106"/>
    <cellStyle name="Percent 4 8" xfId="28998"/>
    <cellStyle name="Percent 4 8 2" xfId="28999"/>
    <cellStyle name="Percent 4 8 2 2" xfId="29000"/>
    <cellStyle name="Percent 4 8 2 2 2" xfId="29001"/>
    <cellStyle name="Percent 4 8 2 2 2 2" xfId="59125"/>
    <cellStyle name="Percent 4 8 2 2 3" xfId="59124"/>
    <cellStyle name="Percent 4 8 2 3" xfId="29002"/>
    <cellStyle name="Percent 4 8 2 3 2" xfId="59126"/>
    <cellStyle name="Percent 4 8 2 4" xfId="59123"/>
    <cellStyle name="Percent 4 8 3" xfId="29003"/>
    <cellStyle name="Percent 4 8 3 2" xfId="29004"/>
    <cellStyle name="Percent 4 8 3 2 2" xfId="29005"/>
    <cellStyle name="Percent 4 8 3 2 2 2" xfId="59129"/>
    <cellStyle name="Percent 4 8 3 2 3" xfId="59128"/>
    <cellStyle name="Percent 4 8 3 3" xfId="29006"/>
    <cellStyle name="Percent 4 8 3 3 2" xfId="59130"/>
    <cellStyle name="Percent 4 8 3 4" xfId="59127"/>
    <cellStyle name="Percent 4 8 4" xfId="29007"/>
    <cellStyle name="Percent 4 8 4 2" xfId="29008"/>
    <cellStyle name="Percent 4 8 4 2 2" xfId="29009"/>
    <cellStyle name="Percent 4 8 4 2 2 2" xfId="59133"/>
    <cellStyle name="Percent 4 8 4 2 3" xfId="59132"/>
    <cellStyle name="Percent 4 8 4 3" xfId="29010"/>
    <cellStyle name="Percent 4 8 4 3 2" xfId="59134"/>
    <cellStyle name="Percent 4 8 4 4" xfId="59131"/>
    <cellStyle name="Percent 4 8 5" xfId="29011"/>
    <cellStyle name="Percent 4 8 5 2" xfId="29012"/>
    <cellStyle name="Percent 4 8 5 2 2" xfId="59136"/>
    <cellStyle name="Percent 4 8 5 3" xfId="59135"/>
    <cellStyle name="Percent 4 8 6" xfId="29013"/>
    <cellStyle name="Percent 4 8 6 2" xfId="59137"/>
    <cellStyle name="Percent 4 8 7" xfId="59122"/>
    <cellStyle name="Percent 4 9" xfId="29014"/>
    <cellStyle name="Percent 4 9 2" xfId="29015"/>
    <cellStyle name="Percent 4 9 2 2" xfId="29016"/>
    <cellStyle name="Percent 4 9 2 2 2" xfId="29017"/>
    <cellStyle name="Percent 4 9 2 2 2 2" xfId="59141"/>
    <cellStyle name="Percent 4 9 2 2 3" xfId="59140"/>
    <cellStyle name="Percent 4 9 2 3" xfId="29018"/>
    <cellStyle name="Percent 4 9 2 3 2" xfId="59142"/>
    <cellStyle name="Percent 4 9 2 4" xfId="59139"/>
    <cellStyle name="Percent 4 9 3" xfId="29019"/>
    <cellStyle name="Percent 4 9 3 2" xfId="29020"/>
    <cellStyle name="Percent 4 9 3 2 2" xfId="29021"/>
    <cellStyle name="Percent 4 9 3 2 2 2" xfId="59145"/>
    <cellStyle name="Percent 4 9 3 2 3" xfId="59144"/>
    <cellStyle name="Percent 4 9 3 3" xfId="29022"/>
    <cellStyle name="Percent 4 9 3 3 2" xfId="59146"/>
    <cellStyle name="Percent 4 9 3 4" xfId="59143"/>
    <cellStyle name="Percent 4 9 4" xfId="29023"/>
    <cellStyle name="Percent 4 9 4 2" xfId="29024"/>
    <cellStyle name="Percent 4 9 4 2 2" xfId="59148"/>
    <cellStyle name="Percent 4 9 4 3" xfId="59147"/>
    <cellStyle name="Percent 4 9 5" xfId="29025"/>
    <cellStyle name="Percent 4 9 5 2" xfId="59149"/>
    <cellStyle name="Percent 4 9 6" xfId="59138"/>
    <cellStyle name="Percent 5" xfId="617"/>
    <cellStyle name="Percent 5 10" xfId="29027"/>
    <cellStyle name="Percent 5 10 2" xfId="29028"/>
    <cellStyle name="Percent 5 10 2 2" xfId="29029"/>
    <cellStyle name="Percent 5 10 2 2 2" xfId="59153"/>
    <cellStyle name="Percent 5 10 2 3" xfId="59152"/>
    <cellStyle name="Percent 5 10 3" xfId="29030"/>
    <cellStyle name="Percent 5 10 3 2" xfId="59154"/>
    <cellStyle name="Percent 5 10 4" xfId="59151"/>
    <cellStyle name="Percent 5 11" xfId="29031"/>
    <cellStyle name="Percent 5 11 2" xfId="29032"/>
    <cellStyle name="Percent 5 11 2 2" xfId="29033"/>
    <cellStyle name="Percent 5 11 2 2 2" xfId="59157"/>
    <cellStyle name="Percent 5 11 2 3" xfId="59156"/>
    <cellStyle name="Percent 5 11 3" xfId="29034"/>
    <cellStyle name="Percent 5 11 3 2" xfId="59158"/>
    <cellStyle name="Percent 5 11 4" xfId="59155"/>
    <cellStyle name="Percent 5 12" xfId="29035"/>
    <cellStyle name="Percent 5 12 2" xfId="29036"/>
    <cellStyle name="Percent 5 12 2 2" xfId="29037"/>
    <cellStyle name="Percent 5 12 2 2 2" xfId="59161"/>
    <cellStyle name="Percent 5 12 2 3" xfId="59160"/>
    <cellStyle name="Percent 5 12 3" xfId="29038"/>
    <cellStyle name="Percent 5 12 3 2" xfId="59162"/>
    <cellStyle name="Percent 5 12 4" xfId="59159"/>
    <cellStyle name="Percent 5 13" xfId="29039"/>
    <cellStyle name="Percent 5 13 2" xfId="29040"/>
    <cellStyle name="Percent 5 13 2 2" xfId="59164"/>
    <cellStyle name="Percent 5 13 3" xfId="59163"/>
    <cellStyle name="Percent 5 14" xfId="29041"/>
    <cellStyle name="Percent 5 14 2" xfId="59165"/>
    <cellStyle name="Percent 5 15" xfId="29042"/>
    <cellStyle name="Percent 5 15 2" xfId="59166"/>
    <cellStyle name="Percent 5 16" xfId="29026"/>
    <cellStyle name="Percent 5 16 2" xfId="59150"/>
    <cellStyle name="Percent 5 17" xfId="30232"/>
    <cellStyle name="Percent 5 17 2" xfId="60331"/>
    <cellStyle name="Percent 5 18" xfId="30353"/>
    <cellStyle name="Percent 5 18 2" xfId="60446"/>
    <cellStyle name="Percent 5 19" xfId="30848"/>
    <cellStyle name="Percent 5 2" xfId="29043"/>
    <cellStyle name="Percent 5 2 10" xfId="29044"/>
    <cellStyle name="Percent 5 2 10 2" xfId="29045"/>
    <cellStyle name="Percent 5 2 10 2 2" xfId="29046"/>
    <cellStyle name="Percent 5 2 10 2 2 2" xfId="59170"/>
    <cellStyle name="Percent 5 2 10 2 3" xfId="59169"/>
    <cellStyle name="Percent 5 2 10 3" xfId="29047"/>
    <cellStyle name="Percent 5 2 10 3 2" xfId="59171"/>
    <cellStyle name="Percent 5 2 10 4" xfId="59168"/>
    <cellStyle name="Percent 5 2 11" xfId="29048"/>
    <cellStyle name="Percent 5 2 11 2" xfId="29049"/>
    <cellStyle name="Percent 5 2 11 2 2" xfId="29050"/>
    <cellStyle name="Percent 5 2 11 2 2 2" xfId="59174"/>
    <cellStyle name="Percent 5 2 11 2 3" xfId="59173"/>
    <cellStyle name="Percent 5 2 11 3" xfId="29051"/>
    <cellStyle name="Percent 5 2 11 3 2" xfId="59175"/>
    <cellStyle name="Percent 5 2 11 4" xfId="59172"/>
    <cellStyle name="Percent 5 2 12" xfId="29052"/>
    <cellStyle name="Percent 5 2 12 2" xfId="29053"/>
    <cellStyle name="Percent 5 2 12 2 2" xfId="59177"/>
    <cellStyle name="Percent 5 2 12 3" xfId="59176"/>
    <cellStyle name="Percent 5 2 13" xfId="29054"/>
    <cellStyle name="Percent 5 2 13 2" xfId="59178"/>
    <cellStyle name="Percent 5 2 14" xfId="29055"/>
    <cellStyle name="Percent 5 2 14 2" xfId="59179"/>
    <cellStyle name="Percent 5 2 15" xfId="59167"/>
    <cellStyle name="Percent 5 2 2" xfId="29056"/>
    <cellStyle name="Percent 5 2 2 10" xfId="29057"/>
    <cellStyle name="Percent 5 2 2 10 2" xfId="29058"/>
    <cellStyle name="Percent 5 2 2 10 2 2" xfId="29059"/>
    <cellStyle name="Percent 5 2 2 10 2 2 2" xfId="59183"/>
    <cellStyle name="Percent 5 2 2 10 2 3" xfId="59182"/>
    <cellStyle name="Percent 5 2 2 10 3" xfId="29060"/>
    <cellStyle name="Percent 5 2 2 10 3 2" xfId="59184"/>
    <cellStyle name="Percent 5 2 2 10 4" xfId="59181"/>
    <cellStyle name="Percent 5 2 2 11" xfId="29061"/>
    <cellStyle name="Percent 5 2 2 11 2" xfId="29062"/>
    <cellStyle name="Percent 5 2 2 11 2 2" xfId="59186"/>
    <cellStyle name="Percent 5 2 2 11 3" xfId="59185"/>
    <cellStyle name="Percent 5 2 2 12" xfId="29063"/>
    <cellStyle name="Percent 5 2 2 12 2" xfId="59187"/>
    <cellStyle name="Percent 5 2 2 13" xfId="29064"/>
    <cellStyle name="Percent 5 2 2 13 2" xfId="59188"/>
    <cellStyle name="Percent 5 2 2 14" xfId="59180"/>
    <cellStyle name="Percent 5 2 2 2" xfId="29065"/>
    <cellStyle name="Percent 5 2 2 2 10" xfId="29066"/>
    <cellStyle name="Percent 5 2 2 2 10 2" xfId="29067"/>
    <cellStyle name="Percent 5 2 2 2 10 2 2" xfId="59191"/>
    <cellStyle name="Percent 5 2 2 2 10 3" xfId="59190"/>
    <cellStyle name="Percent 5 2 2 2 11" xfId="29068"/>
    <cellStyle name="Percent 5 2 2 2 11 2" xfId="59192"/>
    <cellStyle name="Percent 5 2 2 2 12" xfId="59189"/>
    <cellStyle name="Percent 5 2 2 2 2" xfId="29069"/>
    <cellStyle name="Percent 5 2 2 2 2 2" xfId="29070"/>
    <cellStyle name="Percent 5 2 2 2 2 2 2" xfId="29071"/>
    <cellStyle name="Percent 5 2 2 2 2 2 2 2" xfId="29072"/>
    <cellStyle name="Percent 5 2 2 2 2 2 2 2 2" xfId="59196"/>
    <cellStyle name="Percent 5 2 2 2 2 2 2 3" xfId="59195"/>
    <cellStyle name="Percent 5 2 2 2 2 2 3" xfId="29073"/>
    <cellStyle name="Percent 5 2 2 2 2 2 3 2" xfId="59197"/>
    <cellStyle name="Percent 5 2 2 2 2 2 4" xfId="59194"/>
    <cellStyle name="Percent 5 2 2 2 2 3" xfId="29074"/>
    <cellStyle name="Percent 5 2 2 2 2 3 2" xfId="29075"/>
    <cellStyle name="Percent 5 2 2 2 2 3 2 2" xfId="29076"/>
    <cellStyle name="Percent 5 2 2 2 2 3 2 2 2" xfId="59200"/>
    <cellStyle name="Percent 5 2 2 2 2 3 2 3" xfId="59199"/>
    <cellStyle name="Percent 5 2 2 2 2 3 3" xfId="29077"/>
    <cellStyle name="Percent 5 2 2 2 2 3 3 2" xfId="59201"/>
    <cellStyle name="Percent 5 2 2 2 2 3 4" xfId="59198"/>
    <cellStyle name="Percent 5 2 2 2 2 4" xfId="29078"/>
    <cellStyle name="Percent 5 2 2 2 2 4 2" xfId="29079"/>
    <cellStyle name="Percent 5 2 2 2 2 4 2 2" xfId="29080"/>
    <cellStyle name="Percent 5 2 2 2 2 4 2 2 2" xfId="59204"/>
    <cellStyle name="Percent 5 2 2 2 2 4 2 3" xfId="59203"/>
    <cellStyle name="Percent 5 2 2 2 2 4 3" xfId="29081"/>
    <cellStyle name="Percent 5 2 2 2 2 4 3 2" xfId="59205"/>
    <cellStyle name="Percent 5 2 2 2 2 4 4" xfId="59202"/>
    <cellStyle name="Percent 5 2 2 2 2 5" xfId="29082"/>
    <cellStyle name="Percent 5 2 2 2 2 5 2" xfId="29083"/>
    <cellStyle name="Percent 5 2 2 2 2 5 2 2" xfId="59207"/>
    <cellStyle name="Percent 5 2 2 2 2 5 3" xfId="59206"/>
    <cellStyle name="Percent 5 2 2 2 2 6" xfId="29084"/>
    <cellStyle name="Percent 5 2 2 2 2 6 2" xfId="59208"/>
    <cellStyle name="Percent 5 2 2 2 2 7" xfId="59193"/>
    <cellStyle name="Percent 5 2 2 2 3" xfId="29085"/>
    <cellStyle name="Percent 5 2 2 2 3 2" xfId="29086"/>
    <cellStyle name="Percent 5 2 2 2 3 2 2" xfId="29087"/>
    <cellStyle name="Percent 5 2 2 2 3 2 2 2" xfId="29088"/>
    <cellStyle name="Percent 5 2 2 2 3 2 2 2 2" xfId="59212"/>
    <cellStyle name="Percent 5 2 2 2 3 2 2 3" xfId="59211"/>
    <cellStyle name="Percent 5 2 2 2 3 2 3" xfId="29089"/>
    <cellStyle name="Percent 5 2 2 2 3 2 3 2" xfId="59213"/>
    <cellStyle name="Percent 5 2 2 2 3 2 4" xfId="59210"/>
    <cellStyle name="Percent 5 2 2 2 3 3" xfId="29090"/>
    <cellStyle name="Percent 5 2 2 2 3 3 2" xfId="29091"/>
    <cellStyle name="Percent 5 2 2 2 3 3 2 2" xfId="29092"/>
    <cellStyle name="Percent 5 2 2 2 3 3 2 2 2" xfId="59216"/>
    <cellStyle name="Percent 5 2 2 2 3 3 2 3" xfId="59215"/>
    <cellStyle name="Percent 5 2 2 2 3 3 3" xfId="29093"/>
    <cellStyle name="Percent 5 2 2 2 3 3 3 2" xfId="59217"/>
    <cellStyle name="Percent 5 2 2 2 3 3 4" xfId="59214"/>
    <cellStyle name="Percent 5 2 2 2 3 4" xfId="29094"/>
    <cellStyle name="Percent 5 2 2 2 3 4 2" xfId="29095"/>
    <cellStyle name="Percent 5 2 2 2 3 4 2 2" xfId="29096"/>
    <cellStyle name="Percent 5 2 2 2 3 4 2 2 2" xfId="59220"/>
    <cellStyle name="Percent 5 2 2 2 3 4 2 3" xfId="59219"/>
    <cellStyle name="Percent 5 2 2 2 3 4 3" xfId="29097"/>
    <cellStyle name="Percent 5 2 2 2 3 4 3 2" xfId="59221"/>
    <cellStyle name="Percent 5 2 2 2 3 4 4" xfId="59218"/>
    <cellStyle name="Percent 5 2 2 2 3 5" xfId="29098"/>
    <cellStyle name="Percent 5 2 2 2 3 5 2" xfId="29099"/>
    <cellStyle name="Percent 5 2 2 2 3 5 2 2" xfId="59223"/>
    <cellStyle name="Percent 5 2 2 2 3 5 3" xfId="59222"/>
    <cellStyle name="Percent 5 2 2 2 3 6" xfId="29100"/>
    <cellStyle name="Percent 5 2 2 2 3 6 2" xfId="59224"/>
    <cellStyle name="Percent 5 2 2 2 3 7" xfId="59209"/>
    <cellStyle name="Percent 5 2 2 2 4" xfId="29101"/>
    <cellStyle name="Percent 5 2 2 2 4 2" xfId="29102"/>
    <cellStyle name="Percent 5 2 2 2 4 2 2" xfId="29103"/>
    <cellStyle name="Percent 5 2 2 2 4 2 2 2" xfId="29104"/>
    <cellStyle name="Percent 5 2 2 2 4 2 2 2 2" xfId="59228"/>
    <cellStyle name="Percent 5 2 2 2 4 2 2 3" xfId="59227"/>
    <cellStyle name="Percent 5 2 2 2 4 2 3" xfId="29105"/>
    <cellStyle name="Percent 5 2 2 2 4 2 3 2" xfId="59229"/>
    <cellStyle name="Percent 5 2 2 2 4 2 4" xfId="59226"/>
    <cellStyle name="Percent 5 2 2 2 4 3" xfId="29106"/>
    <cellStyle name="Percent 5 2 2 2 4 3 2" xfId="29107"/>
    <cellStyle name="Percent 5 2 2 2 4 3 2 2" xfId="29108"/>
    <cellStyle name="Percent 5 2 2 2 4 3 2 2 2" xfId="59232"/>
    <cellStyle name="Percent 5 2 2 2 4 3 2 3" xfId="59231"/>
    <cellStyle name="Percent 5 2 2 2 4 3 3" xfId="29109"/>
    <cellStyle name="Percent 5 2 2 2 4 3 3 2" xfId="59233"/>
    <cellStyle name="Percent 5 2 2 2 4 3 4" xfId="59230"/>
    <cellStyle name="Percent 5 2 2 2 4 4" xfId="29110"/>
    <cellStyle name="Percent 5 2 2 2 4 4 2" xfId="29111"/>
    <cellStyle name="Percent 5 2 2 2 4 4 2 2" xfId="59235"/>
    <cellStyle name="Percent 5 2 2 2 4 4 3" xfId="59234"/>
    <cellStyle name="Percent 5 2 2 2 4 5" xfId="29112"/>
    <cellStyle name="Percent 5 2 2 2 4 5 2" xfId="59236"/>
    <cellStyle name="Percent 5 2 2 2 4 6" xfId="59225"/>
    <cellStyle name="Percent 5 2 2 2 5" xfId="29113"/>
    <cellStyle name="Percent 5 2 2 2 5 2" xfId="29114"/>
    <cellStyle name="Percent 5 2 2 2 5 2 2" xfId="29115"/>
    <cellStyle name="Percent 5 2 2 2 5 2 2 2" xfId="59239"/>
    <cellStyle name="Percent 5 2 2 2 5 2 3" xfId="59238"/>
    <cellStyle name="Percent 5 2 2 2 5 3" xfId="29116"/>
    <cellStyle name="Percent 5 2 2 2 5 3 2" xfId="59240"/>
    <cellStyle name="Percent 5 2 2 2 5 4" xfId="59237"/>
    <cellStyle name="Percent 5 2 2 2 6" xfId="29117"/>
    <cellStyle name="Percent 5 2 2 2 6 2" xfId="29118"/>
    <cellStyle name="Percent 5 2 2 2 6 2 2" xfId="29119"/>
    <cellStyle name="Percent 5 2 2 2 6 2 2 2" xfId="59243"/>
    <cellStyle name="Percent 5 2 2 2 6 2 3" xfId="59242"/>
    <cellStyle name="Percent 5 2 2 2 6 3" xfId="29120"/>
    <cellStyle name="Percent 5 2 2 2 6 3 2" xfId="59244"/>
    <cellStyle name="Percent 5 2 2 2 6 4" xfId="59241"/>
    <cellStyle name="Percent 5 2 2 2 7" xfId="29121"/>
    <cellStyle name="Percent 5 2 2 2 7 2" xfId="29122"/>
    <cellStyle name="Percent 5 2 2 2 7 2 2" xfId="29123"/>
    <cellStyle name="Percent 5 2 2 2 7 2 2 2" xfId="59247"/>
    <cellStyle name="Percent 5 2 2 2 7 2 3" xfId="59246"/>
    <cellStyle name="Percent 5 2 2 2 7 3" xfId="29124"/>
    <cellStyle name="Percent 5 2 2 2 7 3 2" xfId="59248"/>
    <cellStyle name="Percent 5 2 2 2 7 4" xfId="59245"/>
    <cellStyle name="Percent 5 2 2 2 8" xfId="29125"/>
    <cellStyle name="Percent 5 2 2 2 8 2" xfId="29126"/>
    <cellStyle name="Percent 5 2 2 2 8 2 2" xfId="29127"/>
    <cellStyle name="Percent 5 2 2 2 8 2 2 2" xfId="59251"/>
    <cellStyle name="Percent 5 2 2 2 8 2 3" xfId="59250"/>
    <cellStyle name="Percent 5 2 2 2 8 3" xfId="29128"/>
    <cellStyle name="Percent 5 2 2 2 8 3 2" xfId="59252"/>
    <cellStyle name="Percent 5 2 2 2 8 4" xfId="59249"/>
    <cellStyle name="Percent 5 2 2 2 9" xfId="29129"/>
    <cellStyle name="Percent 5 2 2 2 9 2" xfId="29130"/>
    <cellStyle name="Percent 5 2 2 2 9 2 2" xfId="29131"/>
    <cellStyle name="Percent 5 2 2 2 9 2 2 2" xfId="59255"/>
    <cellStyle name="Percent 5 2 2 2 9 2 3" xfId="59254"/>
    <cellStyle name="Percent 5 2 2 2 9 3" xfId="29132"/>
    <cellStyle name="Percent 5 2 2 2 9 3 2" xfId="59256"/>
    <cellStyle name="Percent 5 2 2 2 9 4" xfId="59253"/>
    <cellStyle name="Percent 5 2 2 3" xfId="29133"/>
    <cellStyle name="Percent 5 2 2 3 2" xfId="29134"/>
    <cellStyle name="Percent 5 2 2 3 2 2" xfId="29135"/>
    <cellStyle name="Percent 5 2 2 3 2 2 2" xfId="29136"/>
    <cellStyle name="Percent 5 2 2 3 2 2 2 2" xfId="59260"/>
    <cellStyle name="Percent 5 2 2 3 2 2 3" xfId="59259"/>
    <cellStyle name="Percent 5 2 2 3 2 3" xfId="29137"/>
    <cellStyle name="Percent 5 2 2 3 2 3 2" xfId="59261"/>
    <cellStyle name="Percent 5 2 2 3 2 4" xfId="59258"/>
    <cellStyle name="Percent 5 2 2 3 3" xfId="29138"/>
    <cellStyle name="Percent 5 2 2 3 3 2" xfId="29139"/>
    <cellStyle name="Percent 5 2 2 3 3 2 2" xfId="29140"/>
    <cellStyle name="Percent 5 2 2 3 3 2 2 2" xfId="59264"/>
    <cellStyle name="Percent 5 2 2 3 3 2 3" xfId="59263"/>
    <cellStyle name="Percent 5 2 2 3 3 3" xfId="29141"/>
    <cellStyle name="Percent 5 2 2 3 3 3 2" xfId="59265"/>
    <cellStyle name="Percent 5 2 2 3 3 4" xfId="59262"/>
    <cellStyle name="Percent 5 2 2 3 4" xfId="29142"/>
    <cellStyle name="Percent 5 2 2 3 4 2" xfId="29143"/>
    <cellStyle name="Percent 5 2 2 3 4 2 2" xfId="29144"/>
    <cellStyle name="Percent 5 2 2 3 4 2 2 2" xfId="59268"/>
    <cellStyle name="Percent 5 2 2 3 4 2 3" xfId="59267"/>
    <cellStyle name="Percent 5 2 2 3 4 3" xfId="29145"/>
    <cellStyle name="Percent 5 2 2 3 4 3 2" xfId="59269"/>
    <cellStyle name="Percent 5 2 2 3 4 4" xfId="59266"/>
    <cellStyle name="Percent 5 2 2 3 5" xfId="29146"/>
    <cellStyle name="Percent 5 2 2 3 5 2" xfId="29147"/>
    <cellStyle name="Percent 5 2 2 3 5 2 2" xfId="59271"/>
    <cellStyle name="Percent 5 2 2 3 5 3" xfId="59270"/>
    <cellStyle name="Percent 5 2 2 3 6" xfId="29148"/>
    <cellStyle name="Percent 5 2 2 3 6 2" xfId="59272"/>
    <cellStyle name="Percent 5 2 2 3 7" xfId="59257"/>
    <cellStyle name="Percent 5 2 2 4" xfId="29149"/>
    <cellStyle name="Percent 5 2 2 4 2" xfId="29150"/>
    <cellStyle name="Percent 5 2 2 4 2 2" xfId="29151"/>
    <cellStyle name="Percent 5 2 2 4 2 2 2" xfId="29152"/>
    <cellStyle name="Percent 5 2 2 4 2 2 2 2" xfId="59276"/>
    <cellStyle name="Percent 5 2 2 4 2 2 3" xfId="59275"/>
    <cellStyle name="Percent 5 2 2 4 2 3" xfId="29153"/>
    <cellStyle name="Percent 5 2 2 4 2 3 2" xfId="59277"/>
    <cellStyle name="Percent 5 2 2 4 2 4" xfId="59274"/>
    <cellStyle name="Percent 5 2 2 4 3" xfId="29154"/>
    <cellStyle name="Percent 5 2 2 4 3 2" xfId="29155"/>
    <cellStyle name="Percent 5 2 2 4 3 2 2" xfId="29156"/>
    <cellStyle name="Percent 5 2 2 4 3 2 2 2" xfId="59280"/>
    <cellStyle name="Percent 5 2 2 4 3 2 3" xfId="59279"/>
    <cellStyle name="Percent 5 2 2 4 3 3" xfId="29157"/>
    <cellStyle name="Percent 5 2 2 4 3 3 2" xfId="59281"/>
    <cellStyle name="Percent 5 2 2 4 3 4" xfId="59278"/>
    <cellStyle name="Percent 5 2 2 4 4" xfId="29158"/>
    <cellStyle name="Percent 5 2 2 4 4 2" xfId="29159"/>
    <cellStyle name="Percent 5 2 2 4 4 2 2" xfId="29160"/>
    <cellStyle name="Percent 5 2 2 4 4 2 2 2" xfId="59284"/>
    <cellStyle name="Percent 5 2 2 4 4 2 3" xfId="59283"/>
    <cellStyle name="Percent 5 2 2 4 4 3" xfId="29161"/>
    <cellStyle name="Percent 5 2 2 4 4 3 2" xfId="59285"/>
    <cellStyle name="Percent 5 2 2 4 4 4" xfId="59282"/>
    <cellStyle name="Percent 5 2 2 4 5" xfId="29162"/>
    <cellStyle name="Percent 5 2 2 4 5 2" xfId="29163"/>
    <cellStyle name="Percent 5 2 2 4 5 2 2" xfId="59287"/>
    <cellStyle name="Percent 5 2 2 4 5 3" xfId="59286"/>
    <cellStyle name="Percent 5 2 2 4 6" xfId="29164"/>
    <cellStyle name="Percent 5 2 2 4 6 2" xfId="59288"/>
    <cellStyle name="Percent 5 2 2 4 7" xfId="59273"/>
    <cellStyle name="Percent 5 2 2 5" xfId="29165"/>
    <cellStyle name="Percent 5 2 2 5 2" xfId="29166"/>
    <cellStyle name="Percent 5 2 2 5 2 2" xfId="29167"/>
    <cellStyle name="Percent 5 2 2 5 2 2 2" xfId="29168"/>
    <cellStyle name="Percent 5 2 2 5 2 2 2 2" xfId="59292"/>
    <cellStyle name="Percent 5 2 2 5 2 2 3" xfId="59291"/>
    <cellStyle name="Percent 5 2 2 5 2 3" xfId="29169"/>
    <cellStyle name="Percent 5 2 2 5 2 3 2" xfId="59293"/>
    <cellStyle name="Percent 5 2 2 5 2 4" xfId="59290"/>
    <cellStyle name="Percent 5 2 2 5 3" xfId="29170"/>
    <cellStyle name="Percent 5 2 2 5 3 2" xfId="29171"/>
    <cellStyle name="Percent 5 2 2 5 3 2 2" xfId="29172"/>
    <cellStyle name="Percent 5 2 2 5 3 2 2 2" xfId="59296"/>
    <cellStyle name="Percent 5 2 2 5 3 2 3" xfId="59295"/>
    <cellStyle name="Percent 5 2 2 5 3 3" xfId="29173"/>
    <cellStyle name="Percent 5 2 2 5 3 3 2" xfId="59297"/>
    <cellStyle name="Percent 5 2 2 5 3 4" xfId="59294"/>
    <cellStyle name="Percent 5 2 2 5 4" xfId="29174"/>
    <cellStyle name="Percent 5 2 2 5 4 2" xfId="29175"/>
    <cellStyle name="Percent 5 2 2 5 4 2 2" xfId="59299"/>
    <cellStyle name="Percent 5 2 2 5 4 3" xfId="59298"/>
    <cellStyle name="Percent 5 2 2 5 5" xfId="29176"/>
    <cellStyle name="Percent 5 2 2 5 5 2" xfId="59300"/>
    <cellStyle name="Percent 5 2 2 5 6" xfId="59289"/>
    <cellStyle name="Percent 5 2 2 6" xfId="29177"/>
    <cellStyle name="Percent 5 2 2 6 2" xfId="29178"/>
    <cellStyle name="Percent 5 2 2 6 2 2" xfId="29179"/>
    <cellStyle name="Percent 5 2 2 6 2 2 2" xfId="59303"/>
    <cellStyle name="Percent 5 2 2 6 2 3" xfId="59302"/>
    <cellStyle name="Percent 5 2 2 6 3" xfId="29180"/>
    <cellStyle name="Percent 5 2 2 6 3 2" xfId="59304"/>
    <cellStyle name="Percent 5 2 2 6 4" xfId="59301"/>
    <cellStyle name="Percent 5 2 2 7" xfId="29181"/>
    <cellStyle name="Percent 5 2 2 7 2" xfId="29182"/>
    <cellStyle name="Percent 5 2 2 7 2 2" xfId="29183"/>
    <cellStyle name="Percent 5 2 2 7 2 2 2" xfId="59307"/>
    <cellStyle name="Percent 5 2 2 7 2 3" xfId="59306"/>
    <cellStyle name="Percent 5 2 2 7 3" xfId="29184"/>
    <cellStyle name="Percent 5 2 2 7 3 2" xfId="59308"/>
    <cellStyle name="Percent 5 2 2 7 4" xfId="59305"/>
    <cellStyle name="Percent 5 2 2 8" xfId="29185"/>
    <cellStyle name="Percent 5 2 2 8 2" xfId="29186"/>
    <cellStyle name="Percent 5 2 2 8 2 2" xfId="29187"/>
    <cellStyle name="Percent 5 2 2 8 2 2 2" xfId="59311"/>
    <cellStyle name="Percent 5 2 2 8 2 3" xfId="59310"/>
    <cellStyle name="Percent 5 2 2 8 3" xfId="29188"/>
    <cellStyle name="Percent 5 2 2 8 3 2" xfId="59312"/>
    <cellStyle name="Percent 5 2 2 8 4" xfId="59309"/>
    <cellStyle name="Percent 5 2 2 9" xfId="29189"/>
    <cellStyle name="Percent 5 2 2 9 2" xfId="29190"/>
    <cellStyle name="Percent 5 2 2 9 2 2" xfId="29191"/>
    <cellStyle name="Percent 5 2 2 9 2 2 2" xfId="59315"/>
    <cellStyle name="Percent 5 2 2 9 2 3" xfId="59314"/>
    <cellStyle name="Percent 5 2 2 9 3" xfId="29192"/>
    <cellStyle name="Percent 5 2 2 9 3 2" xfId="59316"/>
    <cellStyle name="Percent 5 2 2 9 4" xfId="59313"/>
    <cellStyle name="Percent 5 2 3" xfId="29193"/>
    <cellStyle name="Percent 5 2 3 10" xfId="29194"/>
    <cellStyle name="Percent 5 2 3 10 2" xfId="29195"/>
    <cellStyle name="Percent 5 2 3 10 2 2" xfId="59319"/>
    <cellStyle name="Percent 5 2 3 10 3" xfId="59318"/>
    <cellStyle name="Percent 5 2 3 11" xfId="29196"/>
    <cellStyle name="Percent 5 2 3 11 2" xfId="59320"/>
    <cellStyle name="Percent 5 2 3 12" xfId="59317"/>
    <cellStyle name="Percent 5 2 3 2" xfId="29197"/>
    <cellStyle name="Percent 5 2 3 2 2" xfId="29198"/>
    <cellStyle name="Percent 5 2 3 2 2 2" xfId="29199"/>
    <cellStyle name="Percent 5 2 3 2 2 2 2" xfId="29200"/>
    <cellStyle name="Percent 5 2 3 2 2 2 2 2" xfId="59324"/>
    <cellStyle name="Percent 5 2 3 2 2 2 3" xfId="59323"/>
    <cellStyle name="Percent 5 2 3 2 2 3" xfId="29201"/>
    <cellStyle name="Percent 5 2 3 2 2 3 2" xfId="59325"/>
    <cellStyle name="Percent 5 2 3 2 2 4" xfId="59322"/>
    <cellStyle name="Percent 5 2 3 2 3" xfId="29202"/>
    <cellStyle name="Percent 5 2 3 2 3 2" xfId="29203"/>
    <cellStyle name="Percent 5 2 3 2 3 2 2" xfId="29204"/>
    <cellStyle name="Percent 5 2 3 2 3 2 2 2" xfId="59328"/>
    <cellStyle name="Percent 5 2 3 2 3 2 3" xfId="59327"/>
    <cellStyle name="Percent 5 2 3 2 3 3" xfId="29205"/>
    <cellStyle name="Percent 5 2 3 2 3 3 2" xfId="59329"/>
    <cellStyle name="Percent 5 2 3 2 3 4" xfId="59326"/>
    <cellStyle name="Percent 5 2 3 2 4" xfId="29206"/>
    <cellStyle name="Percent 5 2 3 2 4 2" xfId="29207"/>
    <cellStyle name="Percent 5 2 3 2 4 2 2" xfId="29208"/>
    <cellStyle name="Percent 5 2 3 2 4 2 2 2" xfId="59332"/>
    <cellStyle name="Percent 5 2 3 2 4 2 3" xfId="59331"/>
    <cellStyle name="Percent 5 2 3 2 4 3" xfId="29209"/>
    <cellStyle name="Percent 5 2 3 2 4 3 2" xfId="59333"/>
    <cellStyle name="Percent 5 2 3 2 4 4" xfId="59330"/>
    <cellStyle name="Percent 5 2 3 2 5" xfId="29210"/>
    <cellStyle name="Percent 5 2 3 2 5 2" xfId="29211"/>
    <cellStyle name="Percent 5 2 3 2 5 2 2" xfId="59335"/>
    <cellStyle name="Percent 5 2 3 2 5 3" xfId="59334"/>
    <cellStyle name="Percent 5 2 3 2 6" xfId="29212"/>
    <cellStyle name="Percent 5 2 3 2 6 2" xfId="59336"/>
    <cellStyle name="Percent 5 2 3 2 7" xfId="59321"/>
    <cellStyle name="Percent 5 2 3 3" xfId="29213"/>
    <cellStyle name="Percent 5 2 3 3 2" xfId="29214"/>
    <cellStyle name="Percent 5 2 3 3 2 2" xfId="29215"/>
    <cellStyle name="Percent 5 2 3 3 2 2 2" xfId="29216"/>
    <cellStyle name="Percent 5 2 3 3 2 2 2 2" xfId="59340"/>
    <cellStyle name="Percent 5 2 3 3 2 2 3" xfId="59339"/>
    <cellStyle name="Percent 5 2 3 3 2 3" xfId="29217"/>
    <cellStyle name="Percent 5 2 3 3 2 3 2" xfId="59341"/>
    <cellStyle name="Percent 5 2 3 3 2 4" xfId="59338"/>
    <cellStyle name="Percent 5 2 3 3 3" xfId="29218"/>
    <cellStyle name="Percent 5 2 3 3 3 2" xfId="29219"/>
    <cellStyle name="Percent 5 2 3 3 3 2 2" xfId="29220"/>
    <cellStyle name="Percent 5 2 3 3 3 2 2 2" xfId="59344"/>
    <cellStyle name="Percent 5 2 3 3 3 2 3" xfId="59343"/>
    <cellStyle name="Percent 5 2 3 3 3 3" xfId="29221"/>
    <cellStyle name="Percent 5 2 3 3 3 3 2" xfId="59345"/>
    <cellStyle name="Percent 5 2 3 3 3 4" xfId="59342"/>
    <cellStyle name="Percent 5 2 3 3 4" xfId="29222"/>
    <cellStyle name="Percent 5 2 3 3 4 2" xfId="29223"/>
    <cellStyle name="Percent 5 2 3 3 4 2 2" xfId="29224"/>
    <cellStyle name="Percent 5 2 3 3 4 2 2 2" xfId="59348"/>
    <cellStyle name="Percent 5 2 3 3 4 2 3" xfId="59347"/>
    <cellStyle name="Percent 5 2 3 3 4 3" xfId="29225"/>
    <cellStyle name="Percent 5 2 3 3 4 3 2" xfId="59349"/>
    <cellStyle name="Percent 5 2 3 3 4 4" xfId="59346"/>
    <cellStyle name="Percent 5 2 3 3 5" xfId="29226"/>
    <cellStyle name="Percent 5 2 3 3 5 2" xfId="29227"/>
    <cellStyle name="Percent 5 2 3 3 5 2 2" xfId="59351"/>
    <cellStyle name="Percent 5 2 3 3 5 3" xfId="59350"/>
    <cellStyle name="Percent 5 2 3 3 6" xfId="29228"/>
    <cellStyle name="Percent 5 2 3 3 6 2" xfId="59352"/>
    <cellStyle name="Percent 5 2 3 3 7" xfId="59337"/>
    <cellStyle name="Percent 5 2 3 4" xfId="29229"/>
    <cellStyle name="Percent 5 2 3 4 2" xfId="29230"/>
    <cellStyle name="Percent 5 2 3 4 2 2" xfId="29231"/>
    <cellStyle name="Percent 5 2 3 4 2 2 2" xfId="29232"/>
    <cellStyle name="Percent 5 2 3 4 2 2 2 2" xfId="59356"/>
    <cellStyle name="Percent 5 2 3 4 2 2 3" xfId="59355"/>
    <cellStyle name="Percent 5 2 3 4 2 3" xfId="29233"/>
    <cellStyle name="Percent 5 2 3 4 2 3 2" xfId="59357"/>
    <cellStyle name="Percent 5 2 3 4 2 4" xfId="59354"/>
    <cellStyle name="Percent 5 2 3 4 3" xfId="29234"/>
    <cellStyle name="Percent 5 2 3 4 3 2" xfId="29235"/>
    <cellStyle name="Percent 5 2 3 4 3 2 2" xfId="29236"/>
    <cellStyle name="Percent 5 2 3 4 3 2 2 2" xfId="59360"/>
    <cellStyle name="Percent 5 2 3 4 3 2 3" xfId="59359"/>
    <cellStyle name="Percent 5 2 3 4 3 3" xfId="29237"/>
    <cellStyle name="Percent 5 2 3 4 3 3 2" xfId="59361"/>
    <cellStyle name="Percent 5 2 3 4 3 4" xfId="59358"/>
    <cellStyle name="Percent 5 2 3 4 4" xfId="29238"/>
    <cellStyle name="Percent 5 2 3 4 4 2" xfId="29239"/>
    <cellStyle name="Percent 5 2 3 4 4 2 2" xfId="59363"/>
    <cellStyle name="Percent 5 2 3 4 4 3" xfId="59362"/>
    <cellStyle name="Percent 5 2 3 4 5" xfId="29240"/>
    <cellStyle name="Percent 5 2 3 4 5 2" xfId="59364"/>
    <cellStyle name="Percent 5 2 3 4 6" xfId="59353"/>
    <cellStyle name="Percent 5 2 3 5" xfId="29241"/>
    <cellStyle name="Percent 5 2 3 5 2" xfId="29242"/>
    <cellStyle name="Percent 5 2 3 5 2 2" xfId="29243"/>
    <cellStyle name="Percent 5 2 3 5 2 2 2" xfId="59367"/>
    <cellStyle name="Percent 5 2 3 5 2 3" xfId="59366"/>
    <cellStyle name="Percent 5 2 3 5 3" xfId="29244"/>
    <cellStyle name="Percent 5 2 3 5 3 2" xfId="59368"/>
    <cellStyle name="Percent 5 2 3 5 4" xfId="59365"/>
    <cellStyle name="Percent 5 2 3 6" xfId="29245"/>
    <cellStyle name="Percent 5 2 3 6 2" xfId="29246"/>
    <cellStyle name="Percent 5 2 3 6 2 2" xfId="29247"/>
    <cellStyle name="Percent 5 2 3 6 2 2 2" xfId="59371"/>
    <cellStyle name="Percent 5 2 3 6 2 3" xfId="59370"/>
    <cellStyle name="Percent 5 2 3 6 3" xfId="29248"/>
    <cellStyle name="Percent 5 2 3 6 3 2" xfId="59372"/>
    <cellStyle name="Percent 5 2 3 6 4" xfId="59369"/>
    <cellStyle name="Percent 5 2 3 7" xfId="29249"/>
    <cellStyle name="Percent 5 2 3 7 2" xfId="29250"/>
    <cellStyle name="Percent 5 2 3 7 2 2" xfId="29251"/>
    <cellStyle name="Percent 5 2 3 7 2 2 2" xfId="59375"/>
    <cellStyle name="Percent 5 2 3 7 2 3" xfId="59374"/>
    <cellStyle name="Percent 5 2 3 7 3" xfId="29252"/>
    <cellStyle name="Percent 5 2 3 7 3 2" xfId="59376"/>
    <cellStyle name="Percent 5 2 3 7 4" xfId="59373"/>
    <cellStyle name="Percent 5 2 3 8" xfId="29253"/>
    <cellStyle name="Percent 5 2 3 8 2" xfId="29254"/>
    <cellStyle name="Percent 5 2 3 8 2 2" xfId="29255"/>
    <cellStyle name="Percent 5 2 3 8 2 2 2" xfId="59379"/>
    <cellStyle name="Percent 5 2 3 8 2 3" xfId="59378"/>
    <cellStyle name="Percent 5 2 3 8 3" xfId="29256"/>
    <cellStyle name="Percent 5 2 3 8 3 2" xfId="59380"/>
    <cellStyle name="Percent 5 2 3 8 4" xfId="59377"/>
    <cellStyle name="Percent 5 2 3 9" xfId="29257"/>
    <cellStyle name="Percent 5 2 3 9 2" xfId="29258"/>
    <cellStyle name="Percent 5 2 3 9 2 2" xfId="29259"/>
    <cellStyle name="Percent 5 2 3 9 2 2 2" xfId="59383"/>
    <cellStyle name="Percent 5 2 3 9 2 3" xfId="59382"/>
    <cellStyle name="Percent 5 2 3 9 3" xfId="29260"/>
    <cellStyle name="Percent 5 2 3 9 3 2" xfId="59384"/>
    <cellStyle name="Percent 5 2 3 9 4" xfId="59381"/>
    <cellStyle name="Percent 5 2 4" xfId="29261"/>
    <cellStyle name="Percent 5 2 4 2" xfId="29262"/>
    <cellStyle name="Percent 5 2 4 2 2" xfId="29263"/>
    <cellStyle name="Percent 5 2 4 2 2 2" xfId="29264"/>
    <cellStyle name="Percent 5 2 4 2 2 2 2" xfId="59388"/>
    <cellStyle name="Percent 5 2 4 2 2 3" xfId="59387"/>
    <cellStyle name="Percent 5 2 4 2 3" xfId="29265"/>
    <cellStyle name="Percent 5 2 4 2 3 2" xfId="59389"/>
    <cellStyle name="Percent 5 2 4 2 4" xfId="59386"/>
    <cellStyle name="Percent 5 2 4 3" xfId="29266"/>
    <cellStyle name="Percent 5 2 4 3 2" xfId="29267"/>
    <cellStyle name="Percent 5 2 4 3 2 2" xfId="29268"/>
    <cellStyle name="Percent 5 2 4 3 2 2 2" xfId="59392"/>
    <cellStyle name="Percent 5 2 4 3 2 3" xfId="59391"/>
    <cellStyle name="Percent 5 2 4 3 3" xfId="29269"/>
    <cellStyle name="Percent 5 2 4 3 3 2" xfId="59393"/>
    <cellStyle name="Percent 5 2 4 3 4" xfId="59390"/>
    <cellStyle name="Percent 5 2 4 4" xfId="29270"/>
    <cellStyle name="Percent 5 2 4 4 2" xfId="29271"/>
    <cellStyle name="Percent 5 2 4 4 2 2" xfId="29272"/>
    <cellStyle name="Percent 5 2 4 4 2 2 2" xfId="59396"/>
    <cellStyle name="Percent 5 2 4 4 2 3" xfId="59395"/>
    <cellStyle name="Percent 5 2 4 4 3" xfId="29273"/>
    <cellStyle name="Percent 5 2 4 4 3 2" xfId="59397"/>
    <cellStyle name="Percent 5 2 4 4 4" xfId="59394"/>
    <cellStyle name="Percent 5 2 4 5" xfId="29274"/>
    <cellStyle name="Percent 5 2 4 5 2" xfId="29275"/>
    <cellStyle name="Percent 5 2 4 5 2 2" xfId="59399"/>
    <cellStyle name="Percent 5 2 4 5 3" xfId="59398"/>
    <cellStyle name="Percent 5 2 4 6" xfId="29276"/>
    <cellStyle name="Percent 5 2 4 6 2" xfId="59400"/>
    <cellStyle name="Percent 5 2 4 7" xfId="59385"/>
    <cellStyle name="Percent 5 2 5" xfId="29277"/>
    <cellStyle name="Percent 5 2 5 2" xfId="29278"/>
    <cellStyle name="Percent 5 2 5 2 2" xfId="29279"/>
    <cellStyle name="Percent 5 2 5 2 2 2" xfId="29280"/>
    <cellStyle name="Percent 5 2 5 2 2 2 2" xfId="59404"/>
    <cellStyle name="Percent 5 2 5 2 2 3" xfId="59403"/>
    <cellStyle name="Percent 5 2 5 2 3" xfId="29281"/>
    <cellStyle name="Percent 5 2 5 2 3 2" xfId="59405"/>
    <cellStyle name="Percent 5 2 5 2 4" xfId="59402"/>
    <cellStyle name="Percent 5 2 5 3" xfId="29282"/>
    <cellStyle name="Percent 5 2 5 3 2" xfId="29283"/>
    <cellStyle name="Percent 5 2 5 3 2 2" xfId="29284"/>
    <cellStyle name="Percent 5 2 5 3 2 2 2" xfId="59408"/>
    <cellStyle name="Percent 5 2 5 3 2 3" xfId="59407"/>
    <cellStyle name="Percent 5 2 5 3 3" xfId="29285"/>
    <cellStyle name="Percent 5 2 5 3 3 2" xfId="59409"/>
    <cellStyle name="Percent 5 2 5 3 4" xfId="59406"/>
    <cellStyle name="Percent 5 2 5 4" xfId="29286"/>
    <cellStyle name="Percent 5 2 5 4 2" xfId="29287"/>
    <cellStyle name="Percent 5 2 5 4 2 2" xfId="29288"/>
    <cellStyle name="Percent 5 2 5 4 2 2 2" xfId="59412"/>
    <cellStyle name="Percent 5 2 5 4 2 3" xfId="59411"/>
    <cellStyle name="Percent 5 2 5 4 3" xfId="29289"/>
    <cellStyle name="Percent 5 2 5 4 3 2" xfId="59413"/>
    <cellStyle name="Percent 5 2 5 4 4" xfId="59410"/>
    <cellStyle name="Percent 5 2 5 5" xfId="29290"/>
    <cellStyle name="Percent 5 2 5 5 2" xfId="29291"/>
    <cellStyle name="Percent 5 2 5 5 2 2" xfId="59415"/>
    <cellStyle name="Percent 5 2 5 5 3" xfId="59414"/>
    <cellStyle name="Percent 5 2 5 6" xfId="29292"/>
    <cellStyle name="Percent 5 2 5 6 2" xfId="59416"/>
    <cellStyle name="Percent 5 2 5 7" xfId="59401"/>
    <cellStyle name="Percent 5 2 6" xfId="29293"/>
    <cellStyle name="Percent 5 2 6 2" xfId="29294"/>
    <cellStyle name="Percent 5 2 6 2 2" xfId="29295"/>
    <cellStyle name="Percent 5 2 6 2 2 2" xfId="29296"/>
    <cellStyle name="Percent 5 2 6 2 2 2 2" xfId="59420"/>
    <cellStyle name="Percent 5 2 6 2 2 3" xfId="59419"/>
    <cellStyle name="Percent 5 2 6 2 3" xfId="29297"/>
    <cellStyle name="Percent 5 2 6 2 3 2" xfId="59421"/>
    <cellStyle name="Percent 5 2 6 2 4" xfId="59418"/>
    <cellStyle name="Percent 5 2 6 3" xfId="29298"/>
    <cellStyle name="Percent 5 2 6 3 2" xfId="29299"/>
    <cellStyle name="Percent 5 2 6 3 2 2" xfId="29300"/>
    <cellStyle name="Percent 5 2 6 3 2 2 2" xfId="59424"/>
    <cellStyle name="Percent 5 2 6 3 2 3" xfId="59423"/>
    <cellStyle name="Percent 5 2 6 3 3" xfId="29301"/>
    <cellStyle name="Percent 5 2 6 3 3 2" xfId="59425"/>
    <cellStyle name="Percent 5 2 6 3 4" xfId="59422"/>
    <cellStyle name="Percent 5 2 6 4" xfId="29302"/>
    <cellStyle name="Percent 5 2 6 4 2" xfId="29303"/>
    <cellStyle name="Percent 5 2 6 4 2 2" xfId="59427"/>
    <cellStyle name="Percent 5 2 6 4 3" xfId="59426"/>
    <cellStyle name="Percent 5 2 6 5" xfId="29304"/>
    <cellStyle name="Percent 5 2 6 5 2" xfId="59428"/>
    <cellStyle name="Percent 5 2 6 6" xfId="59417"/>
    <cellStyle name="Percent 5 2 7" xfId="29305"/>
    <cellStyle name="Percent 5 2 7 2" xfId="29306"/>
    <cellStyle name="Percent 5 2 7 2 2" xfId="29307"/>
    <cellStyle name="Percent 5 2 7 2 2 2" xfId="59431"/>
    <cellStyle name="Percent 5 2 7 2 3" xfId="59430"/>
    <cellStyle name="Percent 5 2 7 3" xfId="29308"/>
    <cellStyle name="Percent 5 2 7 3 2" xfId="59432"/>
    <cellStyle name="Percent 5 2 7 4" xfId="59429"/>
    <cellStyle name="Percent 5 2 8" xfId="29309"/>
    <cellStyle name="Percent 5 2 8 2" xfId="29310"/>
    <cellStyle name="Percent 5 2 8 2 2" xfId="29311"/>
    <cellStyle name="Percent 5 2 8 2 2 2" xfId="59435"/>
    <cellStyle name="Percent 5 2 8 2 3" xfId="59434"/>
    <cellStyle name="Percent 5 2 8 3" xfId="29312"/>
    <cellStyle name="Percent 5 2 8 3 2" xfId="59436"/>
    <cellStyle name="Percent 5 2 8 4" xfId="59433"/>
    <cellStyle name="Percent 5 2 9" xfId="29313"/>
    <cellStyle name="Percent 5 2 9 2" xfId="29314"/>
    <cellStyle name="Percent 5 2 9 2 2" xfId="29315"/>
    <cellStyle name="Percent 5 2 9 2 2 2" xfId="59439"/>
    <cellStyle name="Percent 5 2 9 2 3" xfId="59438"/>
    <cellStyle name="Percent 5 2 9 3" xfId="29316"/>
    <cellStyle name="Percent 5 2 9 3 2" xfId="59440"/>
    <cellStyle name="Percent 5 2 9 4" xfId="59437"/>
    <cellStyle name="Percent 5 3" xfId="29317"/>
    <cellStyle name="Percent 5 3 10" xfId="29318"/>
    <cellStyle name="Percent 5 3 10 2" xfId="29319"/>
    <cellStyle name="Percent 5 3 10 2 2" xfId="29320"/>
    <cellStyle name="Percent 5 3 10 2 2 2" xfId="59444"/>
    <cellStyle name="Percent 5 3 10 2 3" xfId="59443"/>
    <cellStyle name="Percent 5 3 10 3" xfId="29321"/>
    <cellStyle name="Percent 5 3 10 3 2" xfId="59445"/>
    <cellStyle name="Percent 5 3 10 4" xfId="59442"/>
    <cellStyle name="Percent 5 3 11" xfId="29322"/>
    <cellStyle name="Percent 5 3 11 2" xfId="29323"/>
    <cellStyle name="Percent 5 3 11 2 2" xfId="59447"/>
    <cellStyle name="Percent 5 3 11 3" xfId="59446"/>
    <cellStyle name="Percent 5 3 12" xfId="29324"/>
    <cellStyle name="Percent 5 3 12 2" xfId="59448"/>
    <cellStyle name="Percent 5 3 13" xfId="29325"/>
    <cellStyle name="Percent 5 3 13 2" xfId="59449"/>
    <cellStyle name="Percent 5 3 14" xfId="59441"/>
    <cellStyle name="Percent 5 3 2" xfId="29326"/>
    <cellStyle name="Percent 5 3 2 10" xfId="29327"/>
    <cellStyle name="Percent 5 3 2 10 2" xfId="29328"/>
    <cellStyle name="Percent 5 3 2 10 2 2" xfId="59452"/>
    <cellStyle name="Percent 5 3 2 10 3" xfId="59451"/>
    <cellStyle name="Percent 5 3 2 11" xfId="29329"/>
    <cellStyle name="Percent 5 3 2 11 2" xfId="59453"/>
    <cellStyle name="Percent 5 3 2 12" xfId="59450"/>
    <cellStyle name="Percent 5 3 2 2" xfId="29330"/>
    <cellStyle name="Percent 5 3 2 2 2" xfId="29331"/>
    <cellStyle name="Percent 5 3 2 2 2 2" xfId="29332"/>
    <cellStyle name="Percent 5 3 2 2 2 2 2" xfId="29333"/>
    <cellStyle name="Percent 5 3 2 2 2 2 2 2" xfId="59457"/>
    <cellStyle name="Percent 5 3 2 2 2 2 3" xfId="59456"/>
    <cellStyle name="Percent 5 3 2 2 2 3" xfId="29334"/>
    <cellStyle name="Percent 5 3 2 2 2 3 2" xfId="59458"/>
    <cellStyle name="Percent 5 3 2 2 2 4" xfId="59455"/>
    <cellStyle name="Percent 5 3 2 2 3" xfId="29335"/>
    <cellStyle name="Percent 5 3 2 2 3 2" xfId="29336"/>
    <cellStyle name="Percent 5 3 2 2 3 2 2" xfId="29337"/>
    <cellStyle name="Percent 5 3 2 2 3 2 2 2" xfId="59461"/>
    <cellStyle name="Percent 5 3 2 2 3 2 3" xfId="59460"/>
    <cellStyle name="Percent 5 3 2 2 3 3" xfId="29338"/>
    <cellStyle name="Percent 5 3 2 2 3 3 2" xfId="59462"/>
    <cellStyle name="Percent 5 3 2 2 3 4" xfId="59459"/>
    <cellStyle name="Percent 5 3 2 2 4" xfId="29339"/>
    <cellStyle name="Percent 5 3 2 2 4 2" xfId="29340"/>
    <cellStyle name="Percent 5 3 2 2 4 2 2" xfId="29341"/>
    <cellStyle name="Percent 5 3 2 2 4 2 2 2" xfId="59465"/>
    <cellStyle name="Percent 5 3 2 2 4 2 3" xfId="59464"/>
    <cellStyle name="Percent 5 3 2 2 4 3" xfId="29342"/>
    <cellStyle name="Percent 5 3 2 2 4 3 2" xfId="59466"/>
    <cellStyle name="Percent 5 3 2 2 4 4" xfId="59463"/>
    <cellStyle name="Percent 5 3 2 2 5" xfId="29343"/>
    <cellStyle name="Percent 5 3 2 2 5 2" xfId="29344"/>
    <cellStyle name="Percent 5 3 2 2 5 2 2" xfId="59468"/>
    <cellStyle name="Percent 5 3 2 2 5 3" xfId="59467"/>
    <cellStyle name="Percent 5 3 2 2 6" xfId="29345"/>
    <cellStyle name="Percent 5 3 2 2 6 2" xfId="59469"/>
    <cellStyle name="Percent 5 3 2 2 7" xfId="59454"/>
    <cellStyle name="Percent 5 3 2 3" xfId="29346"/>
    <cellStyle name="Percent 5 3 2 3 2" xfId="29347"/>
    <cellStyle name="Percent 5 3 2 3 2 2" xfId="29348"/>
    <cellStyle name="Percent 5 3 2 3 2 2 2" xfId="29349"/>
    <cellStyle name="Percent 5 3 2 3 2 2 2 2" xfId="59473"/>
    <cellStyle name="Percent 5 3 2 3 2 2 3" xfId="59472"/>
    <cellStyle name="Percent 5 3 2 3 2 3" xfId="29350"/>
    <cellStyle name="Percent 5 3 2 3 2 3 2" xfId="59474"/>
    <cellStyle name="Percent 5 3 2 3 2 4" xfId="59471"/>
    <cellStyle name="Percent 5 3 2 3 3" xfId="29351"/>
    <cellStyle name="Percent 5 3 2 3 3 2" xfId="29352"/>
    <cellStyle name="Percent 5 3 2 3 3 2 2" xfId="29353"/>
    <cellStyle name="Percent 5 3 2 3 3 2 2 2" xfId="59477"/>
    <cellStyle name="Percent 5 3 2 3 3 2 3" xfId="59476"/>
    <cellStyle name="Percent 5 3 2 3 3 3" xfId="29354"/>
    <cellStyle name="Percent 5 3 2 3 3 3 2" xfId="59478"/>
    <cellStyle name="Percent 5 3 2 3 3 4" xfId="59475"/>
    <cellStyle name="Percent 5 3 2 3 4" xfId="29355"/>
    <cellStyle name="Percent 5 3 2 3 4 2" xfId="29356"/>
    <cellStyle name="Percent 5 3 2 3 4 2 2" xfId="29357"/>
    <cellStyle name="Percent 5 3 2 3 4 2 2 2" xfId="59481"/>
    <cellStyle name="Percent 5 3 2 3 4 2 3" xfId="59480"/>
    <cellStyle name="Percent 5 3 2 3 4 3" xfId="29358"/>
    <cellStyle name="Percent 5 3 2 3 4 3 2" xfId="59482"/>
    <cellStyle name="Percent 5 3 2 3 4 4" xfId="59479"/>
    <cellStyle name="Percent 5 3 2 3 5" xfId="29359"/>
    <cellStyle name="Percent 5 3 2 3 5 2" xfId="29360"/>
    <cellStyle name="Percent 5 3 2 3 5 2 2" xfId="59484"/>
    <cellStyle name="Percent 5 3 2 3 5 3" xfId="59483"/>
    <cellStyle name="Percent 5 3 2 3 6" xfId="29361"/>
    <cellStyle name="Percent 5 3 2 3 6 2" xfId="59485"/>
    <cellStyle name="Percent 5 3 2 3 7" xfId="59470"/>
    <cellStyle name="Percent 5 3 2 4" xfId="29362"/>
    <cellStyle name="Percent 5 3 2 4 2" xfId="29363"/>
    <cellStyle name="Percent 5 3 2 4 2 2" xfId="29364"/>
    <cellStyle name="Percent 5 3 2 4 2 2 2" xfId="29365"/>
    <cellStyle name="Percent 5 3 2 4 2 2 2 2" xfId="59489"/>
    <cellStyle name="Percent 5 3 2 4 2 2 3" xfId="59488"/>
    <cellStyle name="Percent 5 3 2 4 2 3" xfId="29366"/>
    <cellStyle name="Percent 5 3 2 4 2 3 2" xfId="59490"/>
    <cellStyle name="Percent 5 3 2 4 2 4" xfId="59487"/>
    <cellStyle name="Percent 5 3 2 4 3" xfId="29367"/>
    <cellStyle name="Percent 5 3 2 4 3 2" xfId="29368"/>
    <cellStyle name="Percent 5 3 2 4 3 2 2" xfId="29369"/>
    <cellStyle name="Percent 5 3 2 4 3 2 2 2" xfId="59493"/>
    <cellStyle name="Percent 5 3 2 4 3 2 3" xfId="59492"/>
    <cellStyle name="Percent 5 3 2 4 3 3" xfId="29370"/>
    <cellStyle name="Percent 5 3 2 4 3 3 2" xfId="59494"/>
    <cellStyle name="Percent 5 3 2 4 3 4" xfId="59491"/>
    <cellStyle name="Percent 5 3 2 4 4" xfId="29371"/>
    <cellStyle name="Percent 5 3 2 4 4 2" xfId="29372"/>
    <cellStyle name="Percent 5 3 2 4 4 2 2" xfId="59496"/>
    <cellStyle name="Percent 5 3 2 4 4 3" xfId="59495"/>
    <cellStyle name="Percent 5 3 2 4 5" xfId="29373"/>
    <cellStyle name="Percent 5 3 2 4 5 2" xfId="59497"/>
    <cellStyle name="Percent 5 3 2 4 6" xfId="59486"/>
    <cellStyle name="Percent 5 3 2 5" xfId="29374"/>
    <cellStyle name="Percent 5 3 2 5 2" xfId="29375"/>
    <cellStyle name="Percent 5 3 2 5 2 2" xfId="29376"/>
    <cellStyle name="Percent 5 3 2 5 2 2 2" xfId="59500"/>
    <cellStyle name="Percent 5 3 2 5 2 3" xfId="59499"/>
    <cellStyle name="Percent 5 3 2 5 3" xfId="29377"/>
    <cellStyle name="Percent 5 3 2 5 3 2" xfId="59501"/>
    <cellStyle name="Percent 5 3 2 5 4" xfId="59498"/>
    <cellStyle name="Percent 5 3 2 6" xfId="29378"/>
    <cellStyle name="Percent 5 3 2 6 2" xfId="29379"/>
    <cellStyle name="Percent 5 3 2 6 2 2" xfId="29380"/>
    <cellStyle name="Percent 5 3 2 6 2 2 2" xfId="59504"/>
    <cellStyle name="Percent 5 3 2 6 2 3" xfId="59503"/>
    <cellStyle name="Percent 5 3 2 6 3" xfId="29381"/>
    <cellStyle name="Percent 5 3 2 6 3 2" xfId="59505"/>
    <cellStyle name="Percent 5 3 2 6 4" xfId="59502"/>
    <cellStyle name="Percent 5 3 2 7" xfId="29382"/>
    <cellStyle name="Percent 5 3 2 7 2" xfId="29383"/>
    <cellStyle name="Percent 5 3 2 7 2 2" xfId="29384"/>
    <cellStyle name="Percent 5 3 2 7 2 2 2" xfId="59508"/>
    <cellStyle name="Percent 5 3 2 7 2 3" xfId="59507"/>
    <cellStyle name="Percent 5 3 2 7 3" xfId="29385"/>
    <cellStyle name="Percent 5 3 2 7 3 2" xfId="59509"/>
    <cellStyle name="Percent 5 3 2 7 4" xfId="59506"/>
    <cellStyle name="Percent 5 3 2 8" xfId="29386"/>
    <cellStyle name="Percent 5 3 2 8 2" xfId="29387"/>
    <cellStyle name="Percent 5 3 2 8 2 2" xfId="29388"/>
    <cellStyle name="Percent 5 3 2 8 2 2 2" xfId="59512"/>
    <cellStyle name="Percent 5 3 2 8 2 3" xfId="59511"/>
    <cellStyle name="Percent 5 3 2 8 3" xfId="29389"/>
    <cellStyle name="Percent 5 3 2 8 3 2" xfId="59513"/>
    <cellStyle name="Percent 5 3 2 8 4" xfId="59510"/>
    <cellStyle name="Percent 5 3 2 9" xfId="29390"/>
    <cellStyle name="Percent 5 3 2 9 2" xfId="29391"/>
    <cellStyle name="Percent 5 3 2 9 2 2" xfId="29392"/>
    <cellStyle name="Percent 5 3 2 9 2 2 2" xfId="59516"/>
    <cellStyle name="Percent 5 3 2 9 2 3" xfId="59515"/>
    <cellStyle name="Percent 5 3 2 9 3" xfId="29393"/>
    <cellStyle name="Percent 5 3 2 9 3 2" xfId="59517"/>
    <cellStyle name="Percent 5 3 2 9 4" xfId="59514"/>
    <cellStyle name="Percent 5 3 3" xfId="29394"/>
    <cellStyle name="Percent 5 3 3 2" xfId="29395"/>
    <cellStyle name="Percent 5 3 3 2 2" xfId="29396"/>
    <cellStyle name="Percent 5 3 3 2 2 2" xfId="29397"/>
    <cellStyle name="Percent 5 3 3 2 2 2 2" xfId="59521"/>
    <cellStyle name="Percent 5 3 3 2 2 3" xfId="59520"/>
    <cellStyle name="Percent 5 3 3 2 3" xfId="29398"/>
    <cellStyle name="Percent 5 3 3 2 3 2" xfId="59522"/>
    <cellStyle name="Percent 5 3 3 2 4" xfId="59519"/>
    <cellStyle name="Percent 5 3 3 3" xfId="29399"/>
    <cellStyle name="Percent 5 3 3 3 2" xfId="29400"/>
    <cellStyle name="Percent 5 3 3 3 2 2" xfId="29401"/>
    <cellStyle name="Percent 5 3 3 3 2 2 2" xfId="59525"/>
    <cellStyle name="Percent 5 3 3 3 2 3" xfId="59524"/>
    <cellStyle name="Percent 5 3 3 3 3" xfId="29402"/>
    <cellStyle name="Percent 5 3 3 3 3 2" xfId="59526"/>
    <cellStyle name="Percent 5 3 3 3 4" xfId="59523"/>
    <cellStyle name="Percent 5 3 3 4" xfId="29403"/>
    <cellStyle name="Percent 5 3 3 4 2" xfId="29404"/>
    <cellStyle name="Percent 5 3 3 4 2 2" xfId="29405"/>
    <cellStyle name="Percent 5 3 3 4 2 2 2" xfId="59529"/>
    <cellStyle name="Percent 5 3 3 4 2 3" xfId="59528"/>
    <cellStyle name="Percent 5 3 3 4 3" xfId="29406"/>
    <cellStyle name="Percent 5 3 3 4 3 2" xfId="59530"/>
    <cellStyle name="Percent 5 3 3 4 4" xfId="59527"/>
    <cellStyle name="Percent 5 3 3 5" xfId="29407"/>
    <cellStyle name="Percent 5 3 3 5 2" xfId="29408"/>
    <cellStyle name="Percent 5 3 3 5 2 2" xfId="59532"/>
    <cellStyle name="Percent 5 3 3 5 3" xfId="59531"/>
    <cellStyle name="Percent 5 3 3 6" xfId="29409"/>
    <cellStyle name="Percent 5 3 3 6 2" xfId="59533"/>
    <cellStyle name="Percent 5 3 3 7" xfId="59518"/>
    <cellStyle name="Percent 5 3 4" xfId="29410"/>
    <cellStyle name="Percent 5 3 4 2" xfId="29411"/>
    <cellStyle name="Percent 5 3 4 2 2" xfId="29412"/>
    <cellStyle name="Percent 5 3 4 2 2 2" xfId="29413"/>
    <cellStyle name="Percent 5 3 4 2 2 2 2" xfId="59537"/>
    <cellStyle name="Percent 5 3 4 2 2 3" xfId="59536"/>
    <cellStyle name="Percent 5 3 4 2 3" xfId="29414"/>
    <cellStyle name="Percent 5 3 4 2 3 2" xfId="59538"/>
    <cellStyle name="Percent 5 3 4 2 4" xfId="59535"/>
    <cellStyle name="Percent 5 3 4 3" xfId="29415"/>
    <cellStyle name="Percent 5 3 4 3 2" xfId="29416"/>
    <cellStyle name="Percent 5 3 4 3 2 2" xfId="29417"/>
    <cellStyle name="Percent 5 3 4 3 2 2 2" xfId="59541"/>
    <cellStyle name="Percent 5 3 4 3 2 3" xfId="59540"/>
    <cellStyle name="Percent 5 3 4 3 3" xfId="29418"/>
    <cellStyle name="Percent 5 3 4 3 3 2" xfId="59542"/>
    <cellStyle name="Percent 5 3 4 3 4" xfId="59539"/>
    <cellStyle name="Percent 5 3 4 4" xfId="29419"/>
    <cellStyle name="Percent 5 3 4 4 2" xfId="29420"/>
    <cellStyle name="Percent 5 3 4 4 2 2" xfId="29421"/>
    <cellStyle name="Percent 5 3 4 4 2 2 2" xfId="59545"/>
    <cellStyle name="Percent 5 3 4 4 2 3" xfId="59544"/>
    <cellStyle name="Percent 5 3 4 4 3" xfId="29422"/>
    <cellStyle name="Percent 5 3 4 4 3 2" xfId="59546"/>
    <cellStyle name="Percent 5 3 4 4 4" xfId="59543"/>
    <cellStyle name="Percent 5 3 4 5" xfId="29423"/>
    <cellStyle name="Percent 5 3 4 5 2" xfId="29424"/>
    <cellStyle name="Percent 5 3 4 5 2 2" xfId="59548"/>
    <cellStyle name="Percent 5 3 4 5 3" xfId="59547"/>
    <cellStyle name="Percent 5 3 4 6" xfId="29425"/>
    <cellStyle name="Percent 5 3 4 6 2" xfId="59549"/>
    <cellStyle name="Percent 5 3 4 7" xfId="59534"/>
    <cellStyle name="Percent 5 3 5" xfId="29426"/>
    <cellStyle name="Percent 5 3 5 2" xfId="29427"/>
    <cellStyle name="Percent 5 3 5 2 2" xfId="29428"/>
    <cellStyle name="Percent 5 3 5 2 2 2" xfId="29429"/>
    <cellStyle name="Percent 5 3 5 2 2 2 2" xfId="59553"/>
    <cellStyle name="Percent 5 3 5 2 2 3" xfId="59552"/>
    <cellStyle name="Percent 5 3 5 2 3" xfId="29430"/>
    <cellStyle name="Percent 5 3 5 2 3 2" xfId="59554"/>
    <cellStyle name="Percent 5 3 5 2 4" xfId="59551"/>
    <cellStyle name="Percent 5 3 5 3" xfId="29431"/>
    <cellStyle name="Percent 5 3 5 3 2" xfId="29432"/>
    <cellStyle name="Percent 5 3 5 3 2 2" xfId="29433"/>
    <cellStyle name="Percent 5 3 5 3 2 2 2" xfId="59557"/>
    <cellStyle name="Percent 5 3 5 3 2 3" xfId="59556"/>
    <cellStyle name="Percent 5 3 5 3 3" xfId="29434"/>
    <cellStyle name="Percent 5 3 5 3 3 2" xfId="59558"/>
    <cellStyle name="Percent 5 3 5 3 4" xfId="59555"/>
    <cellStyle name="Percent 5 3 5 4" xfId="29435"/>
    <cellStyle name="Percent 5 3 5 4 2" xfId="29436"/>
    <cellStyle name="Percent 5 3 5 4 2 2" xfId="59560"/>
    <cellStyle name="Percent 5 3 5 4 3" xfId="59559"/>
    <cellStyle name="Percent 5 3 5 5" xfId="29437"/>
    <cellStyle name="Percent 5 3 5 5 2" xfId="59561"/>
    <cellStyle name="Percent 5 3 5 6" xfId="59550"/>
    <cellStyle name="Percent 5 3 6" xfId="29438"/>
    <cellStyle name="Percent 5 3 6 2" xfId="29439"/>
    <cellStyle name="Percent 5 3 6 2 2" xfId="29440"/>
    <cellStyle name="Percent 5 3 6 2 2 2" xfId="59564"/>
    <cellStyle name="Percent 5 3 6 2 3" xfId="59563"/>
    <cellStyle name="Percent 5 3 6 3" xfId="29441"/>
    <cellStyle name="Percent 5 3 6 3 2" xfId="59565"/>
    <cellStyle name="Percent 5 3 6 4" xfId="59562"/>
    <cellStyle name="Percent 5 3 7" xfId="29442"/>
    <cellStyle name="Percent 5 3 7 2" xfId="29443"/>
    <cellStyle name="Percent 5 3 7 2 2" xfId="29444"/>
    <cellStyle name="Percent 5 3 7 2 2 2" xfId="59568"/>
    <cellStyle name="Percent 5 3 7 2 3" xfId="59567"/>
    <cellStyle name="Percent 5 3 7 3" xfId="29445"/>
    <cellStyle name="Percent 5 3 7 3 2" xfId="59569"/>
    <cellStyle name="Percent 5 3 7 4" xfId="59566"/>
    <cellStyle name="Percent 5 3 8" xfId="29446"/>
    <cellStyle name="Percent 5 3 8 2" xfId="29447"/>
    <cellStyle name="Percent 5 3 8 2 2" xfId="29448"/>
    <cellStyle name="Percent 5 3 8 2 2 2" xfId="59572"/>
    <cellStyle name="Percent 5 3 8 2 3" xfId="59571"/>
    <cellStyle name="Percent 5 3 8 3" xfId="29449"/>
    <cellStyle name="Percent 5 3 8 3 2" xfId="59573"/>
    <cellStyle name="Percent 5 3 8 4" xfId="59570"/>
    <cellStyle name="Percent 5 3 9" xfId="29450"/>
    <cellStyle name="Percent 5 3 9 2" xfId="29451"/>
    <cellStyle name="Percent 5 3 9 2 2" xfId="29452"/>
    <cellStyle name="Percent 5 3 9 2 2 2" xfId="59576"/>
    <cellStyle name="Percent 5 3 9 2 3" xfId="59575"/>
    <cellStyle name="Percent 5 3 9 3" xfId="29453"/>
    <cellStyle name="Percent 5 3 9 3 2" xfId="59577"/>
    <cellStyle name="Percent 5 3 9 4" xfId="59574"/>
    <cellStyle name="Percent 5 4" xfId="29454"/>
    <cellStyle name="Percent 5 4 10" xfId="29455"/>
    <cellStyle name="Percent 5 4 10 2" xfId="29456"/>
    <cellStyle name="Percent 5 4 10 2 2" xfId="59580"/>
    <cellStyle name="Percent 5 4 10 3" xfId="59579"/>
    <cellStyle name="Percent 5 4 11" xfId="29457"/>
    <cellStyle name="Percent 5 4 11 2" xfId="59581"/>
    <cellStyle name="Percent 5 4 12" xfId="59578"/>
    <cellStyle name="Percent 5 4 2" xfId="29458"/>
    <cellStyle name="Percent 5 4 2 2" xfId="29459"/>
    <cellStyle name="Percent 5 4 2 2 2" xfId="29460"/>
    <cellStyle name="Percent 5 4 2 2 2 2" xfId="29461"/>
    <cellStyle name="Percent 5 4 2 2 2 2 2" xfId="59585"/>
    <cellStyle name="Percent 5 4 2 2 2 3" xfId="59584"/>
    <cellStyle name="Percent 5 4 2 2 3" xfId="29462"/>
    <cellStyle name="Percent 5 4 2 2 3 2" xfId="59586"/>
    <cellStyle name="Percent 5 4 2 2 4" xfId="59583"/>
    <cellStyle name="Percent 5 4 2 3" xfId="29463"/>
    <cellStyle name="Percent 5 4 2 3 2" xfId="29464"/>
    <cellStyle name="Percent 5 4 2 3 2 2" xfId="29465"/>
    <cellStyle name="Percent 5 4 2 3 2 2 2" xfId="59589"/>
    <cellStyle name="Percent 5 4 2 3 2 3" xfId="59588"/>
    <cellStyle name="Percent 5 4 2 3 3" xfId="29466"/>
    <cellStyle name="Percent 5 4 2 3 3 2" xfId="59590"/>
    <cellStyle name="Percent 5 4 2 3 4" xfId="59587"/>
    <cellStyle name="Percent 5 4 2 4" xfId="29467"/>
    <cellStyle name="Percent 5 4 2 4 2" xfId="29468"/>
    <cellStyle name="Percent 5 4 2 4 2 2" xfId="29469"/>
    <cellStyle name="Percent 5 4 2 4 2 2 2" xfId="59593"/>
    <cellStyle name="Percent 5 4 2 4 2 3" xfId="59592"/>
    <cellStyle name="Percent 5 4 2 4 3" xfId="29470"/>
    <cellStyle name="Percent 5 4 2 4 3 2" xfId="59594"/>
    <cellStyle name="Percent 5 4 2 4 4" xfId="59591"/>
    <cellStyle name="Percent 5 4 2 5" xfId="29471"/>
    <cellStyle name="Percent 5 4 2 5 2" xfId="29472"/>
    <cellStyle name="Percent 5 4 2 5 2 2" xfId="59596"/>
    <cellStyle name="Percent 5 4 2 5 3" xfId="59595"/>
    <cellStyle name="Percent 5 4 2 6" xfId="29473"/>
    <cellStyle name="Percent 5 4 2 6 2" xfId="59597"/>
    <cellStyle name="Percent 5 4 2 7" xfId="59582"/>
    <cellStyle name="Percent 5 4 3" xfId="29474"/>
    <cellStyle name="Percent 5 4 3 2" xfId="29475"/>
    <cellStyle name="Percent 5 4 3 2 2" xfId="29476"/>
    <cellStyle name="Percent 5 4 3 2 2 2" xfId="29477"/>
    <cellStyle name="Percent 5 4 3 2 2 2 2" xfId="59601"/>
    <cellStyle name="Percent 5 4 3 2 2 3" xfId="59600"/>
    <cellStyle name="Percent 5 4 3 2 3" xfId="29478"/>
    <cellStyle name="Percent 5 4 3 2 3 2" xfId="59602"/>
    <cellStyle name="Percent 5 4 3 2 4" xfId="59599"/>
    <cellStyle name="Percent 5 4 3 3" xfId="29479"/>
    <cellStyle name="Percent 5 4 3 3 2" xfId="29480"/>
    <cellStyle name="Percent 5 4 3 3 2 2" xfId="29481"/>
    <cellStyle name="Percent 5 4 3 3 2 2 2" xfId="59605"/>
    <cellStyle name="Percent 5 4 3 3 2 3" xfId="59604"/>
    <cellStyle name="Percent 5 4 3 3 3" xfId="29482"/>
    <cellStyle name="Percent 5 4 3 3 3 2" xfId="59606"/>
    <cellStyle name="Percent 5 4 3 3 4" xfId="59603"/>
    <cellStyle name="Percent 5 4 3 4" xfId="29483"/>
    <cellStyle name="Percent 5 4 3 4 2" xfId="29484"/>
    <cellStyle name="Percent 5 4 3 4 2 2" xfId="29485"/>
    <cellStyle name="Percent 5 4 3 4 2 2 2" xfId="59609"/>
    <cellStyle name="Percent 5 4 3 4 2 3" xfId="59608"/>
    <cellStyle name="Percent 5 4 3 4 3" xfId="29486"/>
    <cellStyle name="Percent 5 4 3 4 3 2" xfId="59610"/>
    <cellStyle name="Percent 5 4 3 4 4" xfId="59607"/>
    <cellStyle name="Percent 5 4 3 5" xfId="29487"/>
    <cellStyle name="Percent 5 4 3 5 2" xfId="29488"/>
    <cellStyle name="Percent 5 4 3 5 2 2" xfId="59612"/>
    <cellStyle name="Percent 5 4 3 5 3" xfId="59611"/>
    <cellStyle name="Percent 5 4 3 6" xfId="29489"/>
    <cellStyle name="Percent 5 4 3 6 2" xfId="59613"/>
    <cellStyle name="Percent 5 4 3 7" xfId="59598"/>
    <cellStyle name="Percent 5 4 4" xfId="29490"/>
    <cellStyle name="Percent 5 4 4 2" xfId="29491"/>
    <cellStyle name="Percent 5 4 4 2 2" xfId="29492"/>
    <cellStyle name="Percent 5 4 4 2 2 2" xfId="29493"/>
    <cellStyle name="Percent 5 4 4 2 2 2 2" xfId="59617"/>
    <cellStyle name="Percent 5 4 4 2 2 3" xfId="59616"/>
    <cellStyle name="Percent 5 4 4 2 3" xfId="29494"/>
    <cellStyle name="Percent 5 4 4 2 3 2" xfId="59618"/>
    <cellStyle name="Percent 5 4 4 2 4" xfId="59615"/>
    <cellStyle name="Percent 5 4 4 3" xfId="29495"/>
    <cellStyle name="Percent 5 4 4 3 2" xfId="29496"/>
    <cellStyle name="Percent 5 4 4 3 2 2" xfId="29497"/>
    <cellStyle name="Percent 5 4 4 3 2 2 2" xfId="59621"/>
    <cellStyle name="Percent 5 4 4 3 2 3" xfId="59620"/>
    <cellStyle name="Percent 5 4 4 3 3" xfId="29498"/>
    <cellStyle name="Percent 5 4 4 3 3 2" xfId="59622"/>
    <cellStyle name="Percent 5 4 4 3 4" xfId="59619"/>
    <cellStyle name="Percent 5 4 4 4" xfId="29499"/>
    <cellStyle name="Percent 5 4 4 4 2" xfId="29500"/>
    <cellStyle name="Percent 5 4 4 4 2 2" xfId="59624"/>
    <cellStyle name="Percent 5 4 4 4 3" xfId="59623"/>
    <cellStyle name="Percent 5 4 4 5" xfId="29501"/>
    <cellStyle name="Percent 5 4 4 5 2" xfId="59625"/>
    <cellStyle name="Percent 5 4 4 6" xfId="59614"/>
    <cellStyle name="Percent 5 4 5" xfId="29502"/>
    <cellStyle name="Percent 5 4 5 2" xfId="29503"/>
    <cellStyle name="Percent 5 4 5 2 2" xfId="29504"/>
    <cellStyle name="Percent 5 4 5 2 2 2" xfId="59628"/>
    <cellStyle name="Percent 5 4 5 2 3" xfId="59627"/>
    <cellStyle name="Percent 5 4 5 3" xfId="29505"/>
    <cellStyle name="Percent 5 4 5 3 2" xfId="59629"/>
    <cellStyle name="Percent 5 4 5 4" xfId="59626"/>
    <cellStyle name="Percent 5 4 6" xfId="29506"/>
    <cellStyle name="Percent 5 4 6 2" xfId="29507"/>
    <cellStyle name="Percent 5 4 6 2 2" xfId="29508"/>
    <cellStyle name="Percent 5 4 6 2 2 2" xfId="59632"/>
    <cellStyle name="Percent 5 4 6 2 3" xfId="59631"/>
    <cellStyle name="Percent 5 4 6 3" xfId="29509"/>
    <cellStyle name="Percent 5 4 6 3 2" xfId="59633"/>
    <cellStyle name="Percent 5 4 6 4" xfId="59630"/>
    <cellStyle name="Percent 5 4 7" xfId="29510"/>
    <cellStyle name="Percent 5 4 7 2" xfId="29511"/>
    <cellStyle name="Percent 5 4 7 2 2" xfId="29512"/>
    <cellStyle name="Percent 5 4 7 2 2 2" xfId="59636"/>
    <cellStyle name="Percent 5 4 7 2 3" xfId="59635"/>
    <cellStyle name="Percent 5 4 7 3" xfId="29513"/>
    <cellStyle name="Percent 5 4 7 3 2" xfId="59637"/>
    <cellStyle name="Percent 5 4 7 4" xfId="59634"/>
    <cellStyle name="Percent 5 4 8" xfId="29514"/>
    <cellStyle name="Percent 5 4 8 2" xfId="29515"/>
    <cellStyle name="Percent 5 4 8 2 2" xfId="29516"/>
    <cellStyle name="Percent 5 4 8 2 2 2" xfId="59640"/>
    <cellStyle name="Percent 5 4 8 2 3" xfId="59639"/>
    <cellStyle name="Percent 5 4 8 3" xfId="29517"/>
    <cellStyle name="Percent 5 4 8 3 2" xfId="59641"/>
    <cellStyle name="Percent 5 4 8 4" xfId="59638"/>
    <cellStyle name="Percent 5 4 9" xfId="29518"/>
    <cellStyle name="Percent 5 4 9 2" xfId="29519"/>
    <cellStyle name="Percent 5 4 9 2 2" xfId="29520"/>
    <cellStyle name="Percent 5 4 9 2 2 2" xfId="59644"/>
    <cellStyle name="Percent 5 4 9 2 3" xfId="59643"/>
    <cellStyle name="Percent 5 4 9 3" xfId="29521"/>
    <cellStyle name="Percent 5 4 9 3 2" xfId="59645"/>
    <cellStyle name="Percent 5 4 9 4" xfId="59642"/>
    <cellStyle name="Percent 5 5" xfId="29522"/>
    <cellStyle name="Percent 5 5 2" xfId="29523"/>
    <cellStyle name="Percent 5 5 2 2" xfId="29524"/>
    <cellStyle name="Percent 5 5 2 2 2" xfId="29525"/>
    <cellStyle name="Percent 5 5 2 2 2 2" xfId="59649"/>
    <cellStyle name="Percent 5 5 2 2 3" xfId="59648"/>
    <cellStyle name="Percent 5 5 2 3" xfId="29526"/>
    <cellStyle name="Percent 5 5 2 3 2" xfId="59650"/>
    <cellStyle name="Percent 5 5 2 4" xfId="59647"/>
    <cellStyle name="Percent 5 5 3" xfId="29527"/>
    <cellStyle name="Percent 5 5 3 2" xfId="29528"/>
    <cellStyle name="Percent 5 5 3 2 2" xfId="29529"/>
    <cellStyle name="Percent 5 5 3 2 2 2" xfId="59653"/>
    <cellStyle name="Percent 5 5 3 2 3" xfId="59652"/>
    <cellStyle name="Percent 5 5 3 3" xfId="29530"/>
    <cellStyle name="Percent 5 5 3 3 2" xfId="59654"/>
    <cellStyle name="Percent 5 5 3 4" xfId="59651"/>
    <cellStyle name="Percent 5 5 4" xfId="29531"/>
    <cellStyle name="Percent 5 5 4 2" xfId="29532"/>
    <cellStyle name="Percent 5 5 4 2 2" xfId="29533"/>
    <cellStyle name="Percent 5 5 4 2 2 2" xfId="59657"/>
    <cellStyle name="Percent 5 5 4 2 3" xfId="59656"/>
    <cellStyle name="Percent 5 5 4 3" xfId="29534"/>
    <cellStyle name="Percent 5 5 4 3 2" xfId="59658"/>
    <cellStyle name="Percent 5 5 4 4" xfId="59655"/>
    <cellStyle name="Percent 5 5 5" xfId="29535"/>
    <cellStyle name="Percent 5 5 5 2" xfId="29536"/>
    <cellStyle name="Percent 5 5 5 2 2" xfId="59660"/>
    <cellStyle name="Percent 5 5 5 3" xfId="59659"/>
    <cellStyle name="Percent 5 5 6" xfId="29537"/>
    <cellStyle name="Percent 5 5 6 2" xfId="59661"/>
    <cellStyle name="Percent 5 5 7" xfId="59646"/>
    <cellStyle name="Percent 5 6" xfId="29538"/>
    <cellStyle name="Percent 5 6 2" xfId="29539"/>
    <cellStyle name="Percent 5 6 2 2" xfId="29540"/>
    <cellStyle name="Percent 5 6 2 2 2" xfId="29541"/>
    <cellStyle name="Percent 5 6 2 2 2 2" xfId="59665"/>
    <cellStyle name="Percent 5 6 2 2 3" xfId="59664"/>
    <cellStyle name="Percent 5 6 2 3" xfId="29542"/>
    <cellStyle name="Percent 5 6 2 3 2" xfId="59666"/>
    <cellStyle name="Percent 5 6 2 4" xfId="59663"/>
    <cellStyle name="Percent 5 6 3" xfId="29543"/>
    <cellStyle name="Percent 5 6 3 2" xfId="29544"/>
    <cellStyle name="Percent 5 6 3 2 2" xfId="29545"/>
    <cellStyle name="Percent 5 6 3 2 2 2" xfId="59669"/>
    <cellStyle name="Percent 5 6 3 2 3" xfId="59668"/>
    <cellStyle name="Percent 5 6 3 3" xfId="29546"/>
    <cellStyle name="Percent 5 6 3 3 2" xfId="59670"/>
    <cellStyle name="Percent 5 6 3 4" xfId="59667"/>
    <cellStyle name="Percent 5 6 4" xfId="29547"/>
    <cellStyle name="Percent 5 6 4 2" xfId="29548"/>
    <cellStyle name="Percent 5 6 4 2 2" xfId="29549"/>
    <cellStyle name="Percent 5 6 4 2 2 2" xfId="59673"/>
    <cellStyle name="Percent 5 6 4 2 3" xfId="59672"/>
    <cellStyle name="Percent 5 6 4 3" xfId="29550"/>
    <cellStyle name="Percent 5 6 4 3 2" xfId="59674"/>
    <cellStyle name="Percent 5 6 4 4" xfId="59671"/>
    <cellStyle name="Percent 5 6 5" xfId="29551"/>
    <cellStyle name="Percent 5 6 5 2" xfId="29552"/>
    <cellStyle name="Percent 5 6 5 2 2" xfId="59676"/>
    <cellStyle name="Percent 5 6 5 3" xfId="59675"/>
    <cellStyle name="Percent 5 6 6" xfId="29553"/>
    <cellStyle name="Percent 5 6 6 2" xfId="59677"/>
    <cellStyle name="Percent 5 6 7" xfId="59662"/>
    <cellStyle name="Percent 5 7" xfId="29554"/>
    <cellStyle name="Percent 5 7 2" xfId="29555"/>
    <cellStyle name="Percent 5 7 2 2" xfId="29556"/>
    <cellStyle name="Percent 5 7 2 2 2" xfId="29557"/>
    <cellStyle name="Percent 5 7 2 2 2 2" xfId="59681"/>
    <cellStyle name="Percent 5 7 2 2 3" xfId="59680"/>
    <cellStyle name="Percent 5 7 2 3" xfId="29558"/>
    <cellStyle name="Percent 5 7 2 3 2" xfId="59682"/>
    <cellStyle name="Percent 5 7 2 4" xfId="59679"/>
    <cellStyle name="Percent 5 7 3" xfId="29559"/>
    <cellStyle name="Percent 5 7 3 2" xfId="29560"/>
    <cellStyle name="Percent 5 7 3 2 2" xfId="29561"/>
    <cellStyle name="Percent 5 7 3 2 2 2" xfId="59685"/>
    <cellStyle name="Percent 5 7 3 2 3" xfId="59684"/>
    <cellStyle name="Percent 5 7 3 3" xfId="29562"/>
    <cellStyle name="Percent 5 7 3 3 2" xfId="59686"/>
    <cellStyle name="Percent 5 7 3 4" xfId="59683"/>
    <cellStyle name="Percent 5 7 4" xfId="29563"/>
    <cellStyle name="Percent 5 7 4 2" xfId="29564"/>
    <cellStyle name="Percent 5 7 4 2 2" xfId="59688"/>
    <cellStyle name="Percent 5 7 4 3" xfId="59687"/>
    <cellStyle name="Percent 5 7 5" xfId="29565"/>
    <cellStyle name="Percent 5 7 5 2" xfId="59689"/>
    <cellStyle name="Percent 5 7 6" xfId="59678"/>
    <cellStyle name="Percent 5 8" xfId="29566"/>
    <cellStyle name="Percent 5 8 2" xfId="29567"/>
    <cellStyle name="Percent 5 8 2 2" xfId="29568"/>
    <cellStyle name="Percent 5 8 2 2 2" xfId="59692"/>
    <cellStyle name="Percent 5 8 2 3" xfId="59691"/>
    <cellStyle name="Percent 5 8 3" xfId="29569"/>
    <cellStyle name="Percent 5 8 3 2" xfId="59693"/>
    <cellStyle name="Percent 5 8 4" xfId="59690"/>
    <cellStyle name="Percent 5 9" xfId="29570"/>
    <cellStyle name="Percent 5 9 2" xfId="29571"/>
    <cellStyle name="Percent 5 9 2 2" xfId="29572"/>
    <cellStyle name="Percent 5 9 2 2 2" xfId="59696"/>
    <cellStyle name="Percent 5 9 2 3" xfId="59695"/>
    <cellStyle name="Percent 5 9 3" xfId="29573"/>
    <cellStyle name="Percent 5 9 3 2" xfId="59697"/>
    <cellStyle name="Percent 5 9 4" xfId="59694"/>
    <cellStyle name="Percent 6" xfId="632"/>
    <cellStyle name="Percent 6 10" xfId="29575"/>
    <cellStyle name="Percent 6 10 2" xfId="29576"/>
    <cellStyle name="Percent 6 10 2 2" xfId="29577"/>
    <cellStyle name="Percent 6 10 2 2 2" xfId="59701"/>
    <cellStyle name="Percent 6 10 2 3" xfId="59700"/>
    <cellStyle name="Percent 6 10 3" xfId="29578"/>
    <cellStyle name="Percent 6 10 3 2" xfId="59702"/>
    <cellStyle name="Percent 6 10 4" xfId="59699"/>
    <cellStyle name="Percent 6 11" xfId="29579"/>
    <cellStyle name="Percent 6 11 2" xfId="29580"/>
    <cellStyle name="Percent 6 11 2 2" xfId="29581"/>
    <cellStyle name="Percent 6 11 2 2 2" xfId="59705"/>
    <cellStyle name="Percent 6 11 2 3" xfId="59704"/>
    <cellStyle name="Percent 6 11 3" xfId="29582"/>
    <cellStyle name="Percent 6 11 3 2" xfId="59706"/>
    <cellStyle name="Percent 6 11 4" xfId="59703"/>
    <cellStyle name="Percent 6 12" xfId="29583"/>
    <cellStyle name="Percent 6 12 2" xfId="29584"/>
    <cellStyle name="Percent 6 12 2 2" xfId="29585"/>
    <cellStyle name="Percent 6 12 2 2 2" xfId="59709"/>
    <cellStyle name="Percent 6 12 2 3" xfId="59708"/>
    <cellStyle name="Percent 6 12 3" xfId="29586"/>
    <cellStyle name="Percent 6 12 3 2" xfId="59710"/>
    <cellStyle name="Percent 6 12 4" xfId="59707"/>
    <cellStyle name="Percent 6 13" xfId="29587"/>
    <cellStyle name="Percent 6 13 2" xfId="29588"/>
    <cellStyle name="Percent 6 13 2 2" xfId="59712"/>
    <cellStyle name="Percent 6 13 3" xfId="59711"/>
    <cellStyle name="Percent 6 14" xfId="29589"/>
    <cellStyle name="Percent 6 14 2" xfId="59713"/>
    <cellStyle name="Percent 6 15" xfId="29590"/>
    <cellStyle name="Percent 6 15 2" xfId="59714"/>
    <cellStyle name="Percent 6 16" xfId="29574"/>
    <cellStyle name="Percent 6 16 2" xfId="59698"/>
    <cellStyle name="Percent 6 2" xfId="29591"/>
    <cellStyle name="Percent 6 2 10" xfId="29592"/>
    <cellStyle name="Percent 6 2 10 2" xfId="29593"/>
    <cellStyle name="Percent 6 2 10 2 2" xfId="29594"/>
    <cellStyle name="Percent 6 2 10 2 2 2" xfId="59718"/>
    <cellStyle name="Percent 6 2 10 2 3" xfId="59717"/>
    <cellStyle name="Percent 6 2 10 3" xfId="29595"/>
    <cellStyle name="Percent 6 2 10 3 2" xfId="59719"/>
    <cellStyle name="Percent 6 2 10 4" xfId="59716"/>
    <cellStyle name="Percent 6 2 11" xfId="29596"/>
    <cellStyle name="Percent 6 2 11 2" xfId="29597"/>
    <cellStyle name="Percent 6 2 11 2 2" xfId="29598"/>
    <cellStyle name="Percent 6 2 11 2 2 2" xfId="59722"/>
    <cellStyle name="Percent 6 2 11 2 3" xfId="59721"/>
    <cellStyle name="Percent 6 2 11 3" xfId="29599"/>
    <cellStyle name="Percent 6 2 11 3 2" xfId="59723"/>
    <cellStyle name="Percent 6 2 11 4" xfId="59720"/>
    <cellStyle name="Percent 6 2 12" xfId="29600"/>
    <cellStyle name="Percent 6 2 12 2" xfId="29601"/>
    <cellStyle name="Percent 6 2 12 2 2" xfId="59725"/>
    <cellStyle name="Percent 6 2 12 3" xfId="59724"/>
    <cellStyle name="Percent 6 2 13" xfId="29602"/>
    <cellStyle name="Percent 6 2 13 2" xfId="59726"/>
    <cellStyle name="Percent 6 2 14" xfId="29603"/>
    <cellStyle name="Percent 6 2 14 2" xfId="59727"/>
    <cellStyle name="Percent 6 2 15" xfId="59715"/>
    <cellStyle name="Percent 6 2 2" xfId="29604"/>
    <cellStyle name="Percent 6 2 2 10" xfId="29605"/>
    <cellStyle name="Percent 6 2 2 10 2" xfId="29606"/>
    <cellStyle name="Percent 6 2 2 10 2 2" xfId="29607"/>
    <cellStyle name="Percent 6 2 2 10 2 2 2" xfId="59731"/>
    <cellStyle name="Percent 6 2 2 10 2 3" xfId="59730"/>
    <cellStyle name="Percent 6 2 2 10 3" xfId="29608"/>
    <cellStyle name="Percent 6 2 2 10 3 2" xfId="59732"/>
    <cellStyle name="Percent 6 2 2 10 4" xfId="59729"/>
    <cellStyle name="Percent 6 2 2 11" xfId="29609"/>
    <cellStyle name="Percent 6 2 2 11 2" xfId="29610"/>
    <cellStyle name="Percent 6 2 2 11 2 2" xfId="59734"/>
    <cellStyle name="Percent 6 2 2 11 3" xfId="59733"/>
    <cellStyle name="Percent 6 2 2 12" xfId="29611"/>
    <cellStyle name="Percent 6 2 2 12 2" xfId="59735"/>
    <cellStyle name="Percent 6 2 2 13" xfId="29612"/>
    <cellStyle name="Percent 6 2 2 13 2" xfId="59736"/>
    <cellStyle name="Percent 6 2 2 14" xfId="59728"/>
    <cellStyle name="Percent 6 2 2 2" xfId="29613"/>
    <cellStyle name="Percent 6 2 2 2 10" xfId="29614"/>
    <cellStyle name="Percent 6 2 2 2 10 2" xfId="29615"/>
    <cellStyle name="Percent 6 2 2 2 10 2 2" xfId="59739"/>
    <cellStyle name="Percent 6 2 2 2 10 3" xfId="59738"/>
    <cellStyle name="Percent 6 2 2 2 11" xfId="29616"/>
    <cellStyle name="Percent 6 2 2 2 11 2" xfId="59740"/>
    <cellStyle name="Percent 6 2 2 2 12" xfId="59737"/>
    <cellStyle name="Percent 6 2 2 2 2" xfId="29617"/>
    <cellStyle name="Percent 6 2 2 2 2 2" xfId="29618"/>
    <cellStyle name="Percent 6 2 2 2 2 2 2" xfId="29619"/>
    <cellStyle name="Percent 6 2 2 2 2 2 2 2" xfId="29620"/>
    <cellStyle name="Percent 6 2 2 2 2 2 2 2 2" xfId="59744"/>
    <cellStyle name="Percent 6 2 2 2 2 2 2 3" xfId="59743"/>
    <cellStyle name="Percent 6 2 2 2 2 2 3" xfId="29621"/>
    <cellStyle name="Percent 6 2 2 2 2 2 3 2" xfId="59745"/>
    <cellStyle name="Percent 6 2 2 2 2 2 4" xfId="59742"/>
    <cellStyle name="Percent 6 2 2 2 2 3" xfId="29622"/>
    <cellStyle name="Percent 6 2 2 2 2 3 2" xfId="29623"/>
    <cellStyle name="Percent 6 2 2 2 2 3 2 2" xfId="29624"/>
    <cellStyle name="Percent 6 2 2 2 2 3 2 2 2" xfId="59748"/>
    <cellStyle name="Percent 6 2 2 2 2 3 2 3" xfId="59747"/>
    <cellStyle name="Percent 6 2 2 2 2 3 3" xfId="29625"/>
    <cellStyle name="Percent 6 2 2 2 2 3 3 2" xfId="59749"/>
    <cellStyle name="Percent 6 2 2 2 2 3 4" xfId="59746"/>
    <cellStyle name="Percent 6 2 2 2 2 4" xfId="29626"/>
    <cellStyle name="Percent 6 2 2 2 2 4 2" xfId="29627"/>
    <cellStyle name="Percent 6 2 2 2 2 4 2 2" xfId="29628"/>
    <cellStyle name="Percent 6 2 2 2 2 4 2 2 2" xfId="59752"/>
    <cellStyle name="Percent 6 2 2 2 2 4 2 3" xfId="59751"/>
    <cellStyle name="Percent 6 2 2 2 2 4 3" xfId="29629"/>
    <cellStyle name="Percent 6 2 2 2 2 4 3 2" xfId="59753"/>
    <cellStyle name="Percent 6 2 2 2 2 4 4" xfId="59750"/>
    <cellStyle name="Percent 6 2 2 2 2 5" xfId="29630"/>
    <cellStyle name="Percent 6 2 2 2 2 5 2" xfId="29631"/>
    <cellStyle name="Percent 6 2 2 2 2 5 2 2" xfId="59755"/>
    <cellStyle name="Percent 6 2 2 2 2 5 3" xfId="59754"/>
    <cellStyle name="Percent 6 2 2 2 2 6" xfId="29632"/>
    <cellStyle name="Percent 6 2 2 2 2 6 2" xfId="59756"/>
    <cellStyle name="Percent 6 2 2 2 2 7" xfId="59741"/>
    <cellStyle name="Percent 6 2 2 2 3" xfId="29633"/>
    <cellStyle name="Percent 6 2 2 2 3 2" xfId="29634"/>
    <cellStyle name="Percent 6 2 2 2 3 2 2" xfId="29635"/>
    <cellStyle name="Percent 6 2 2 2 3 2 2 2" xfId="29636"/>
    <cellStyle name="Percent 6 2 2 2 3 2 2 2 2" xfId="59760"/>
    <cellStyle name="Percent 6 2 2 2 3 2 2 3" xfId="59759"/>
    <cellStyle name="Percent 6 2 2 2 3 2 3" xfId="29637"/>
    <cellStyle name="Percent 6 2 2 2 3 2 3 2" xfId="59761"/>
    <cellStyle name="Percent 6 2 2 2 3 2 4" xfId="59758"/>
    <cellStyle name="Percent 6 2 2 2 3 3" xfId="29638"/>
    <cellStyle name="Percent 6 2 2 2 3 3 2" xfId="29639"/>
    <cellStyle name="Percent 6 2 2 2 3 3 2 2" xfId="29640"/>
    <cellStyle name="Percent 6 2 2 2 3 3 2 2 2" xfId="59764"/>
    <cellStyle name="Percent 6 2 2 2 3 3 2 3" xfId="59763"/>
    <cellStyle name="Percent 6 2 2 2 3 3 3" xfId="29641"/>
    <cellStyle name="Percent 6 2 2 2 3 3 3 2" xfId="59765"/>
    <cellStyle name="Percent 6 2 2 2 3 3 4" xfId="59762"/>
    <cellStyle name="Percent 6 2 2 2 3 4" xfId="29642"/>
    <cellStyle name="Percent 6 2 2 2 3 4 2" xfId="29643"/>
    <cellStyle name="Percent 6 2 2 2 3 4 2 2" xfId="29644"/>
    <cellStyle name="Percent 6 2 2 2 3 4 2 2 2" xfId="59768"/>
    <cellStyle name="Percent 6 2 2 2 3 4 2 3" xfId="59767"/>
    <cellStyle name="Percent 6 2 2 2 3 4 3" xfId="29645"/>
    <cellStyle name="Percent 6 2 2 2 3 4 3 2" xfId="59769"/>
    <cellStyle name="Percent 6 2 2 2 3 4 4" xfId="59766"/>
    <cellStyle name="Percent 6 2 2 2 3 5" xfId="29646"/>
    <cellStyle name="Percent 6 2 2 2 3 5 2" xfId="29647"/>
    <cellStyle name="Percent 6 2 2 2 3 5 2 2" xfId="59771"/>
    <cellStyle name="Percent 6 2 2 2 3 5 3" xfId="59770"/>
    <cellStyle name="Percent 6 2 2 2 3 6" xfId="29648"/>
    <cellStyle name="Percent 6 2 2 2 3 6 2" xfId="59772"/>
    <cellStyle name="Percent 6 2 2 2 3 7" xfId="59757"/>
    <cellStyle name="Percent 6 2 2 2 4" xfId="29649"/>
    <cellStyle name="Percent 6 2 2 2 4 2" xfId="29650"/>
    <cellStyle name="Percent 6 2 2 2 4 2 2" xfId="29651"/>
    <cellStyle name="Percent 6 2 2 2 4 2 2 2" xfId="29652"/>
    <cellStyle name="Percent 6 2 2 2 4 2 2 2 2" xfId="59776"/>
    <cellStyle name="Percent 6 2 2 2 4 2 2 3" xfId="59775"/>
    <cellStyle name="Percent 6 2 2 2 4 2 3" xfId="29653"/>
    <cellStyle name="Percent 6 2 2 2 4 2 3 2" xfId="59777"/>
    <cellStyle name="Percent 6 2 2 2 4 2 4" xfId="59774"/>
    <cellStyle name="Percent 6 2 2 2 4 3" xfId="29654"/>
    <cellStyle name="Percent 6 2 2 2 4 3 2" xfId="29655"/>
    <cellStyle name="Percent 6 2 2 2 4 3 2 2" xfId="29656"/>
    <cellStyle name="Percent 6 2 2 2 4 3 2 2 2" xfId="59780"/>
    <cellStyle name="Percent 6 2 2 2 4 3 2 3" xfId="59779"/>
    <cellStyle name="Percent 6 2 2 2 4 3 3" xfId="29657"/>
    <cellStyle name="Percent 6 2 2 2 4 3 3 2" xfId="59781"/>
    <cellStyle name="Percent 6 2 2 2 4 3 4" xfId="59778"/>
    <cellStyle name="Percent 6 2 2 2 4 4" xfId="29658"/>
    <cellStyle name="Percent 6 2 2 2 4 4 2" xfId="29659"/>
    <cellStyle name="Percent 6 2 2 2 4 4 2 2" xfId="59783"/>
    <cellStyle name="Percent 6 2 2 2 4 4 3" xfId="59782"/>
    <cellStyle name="Percent 6 2 2 2 4 5" xfId="29660"/>
    <cellStyle name="Percent 6 2 2 2 4 5 2" xfId="59784"/>
    <cellStyle name="Percent 6 2 2 2 4 6" xfId="59773"/>
    <cellStyle name="Percent 6 2 2 2 5" xfId="29661"/>
    <cellStyle name="Percent 6 2 2 2 5 2" xfId="29662"/>
    <cellStyle name="Percent 6 2 2 2 5 2 2" xfId="29663"/>
    <cellStyle name="Percent 6 2 2 2 5 2 2 2" xfId="59787"/>
    <cellStyle name="Percent 6 2 2 2 5 2 3" xfId="59786"/>
    <cellStyle name="Percent 6 2 2 2 5 3" xfId="29664"/>
    <cellStyle name="Percent 6 2 2 2 5 3 2" xfId="59788"/>
    <cellStyle name="Percent 6 2 2 2 5 4" xfId="59785"/>
    <cellStyle name="Percent 6 2 2 2 6" xfId="29665"/>
    <cellStyle name="Percent 6 2 2 2 6 2" xfId="29666"/>
    <cellStyle name="Percent 6 2 2 2 6 2 2" xfId="29667"/>
    <cellStyle name="Percent 6 2 2 2 6 2 2 2" xfId="59791"/>
    <cellStyle name="Percent 6 2 2 2 6 2 3" xfId="59790"/>
    <cellStyle name="Percent 6 2 2 2 6 3" xfId="29668"/>
    <cellStyle name="Percent 6 2 2 2 6 3 2" xfId="59792"/>
    <cellStyle name="Percent 6 2 2 2 6 4" xfId="59789"/>
    <cellStyle name="Percent 6 2 2 2 7" xfId="29669"/>
    <cellStyle name="Percent 6 2 2 2 7 2" xfId="29670"/>
    <cellStyle name="Percent 6 2 2 2 7 2 2" xfId="29671"/>
    <cellStyle name="Percent 6 2 2 2 7 2 2 2" xfId="59795"/>
    <cellStyle name="Percent 6 2 2 2 7 2 3" xfId="59794"/>
    <cellStyle name="Percent 6 2 2 2 7 3" xfId="29672"/>
    <cellStyle name="Percent 6 2 2 2 7 3 2" xfId="59796"/>
    <cellStyle name="Percent 6 2 2 2 7 4" xfId="59793"/>
    <cellStyle name="Percent 6 2 2 2 8" xfId="29673"/>
    <cellStyle name="Percent 6 2 2 2 8 2" xfId="29674"/>
    <cellStyle name="Percent 6 2 2 2 8 2 2" xfId="29675"/>
    <cellStyle name="Percent 6 2 2 2 8 2 2 2" xfId="59799"/>
    <cellStyle name="Percent 6 2 2 2 8 2 3" xfId="59798"/>
    <cellStyle name="Percent 6 2 2 2 8 3" xfId="29676"/>
    <cellStyle name="Percent 6 2 2 2 8 3 2" xfId="59800"/>
    <cellStyle name="Percent 6 2 2 2 8 4" xfId="59797"/>
    <cellStyle name="Percent 6 2 2 2 9" xfId="29677"/>
    <cellStyle name="Percent 6 2 2 2 9 2" xfId="29678"/>
    <cellStyle name="Percent 6 2 2 2 9 2 2" xfId="29679"/>
    <cellStyle name="Percent 6 2 2 2 9 2 2 2" xfId="59803"/>
    <cellStyle name="Percent 6 2 2 2 9 2 3" xfId="59802"/>
    <cellStyle name="Percent 6 2 2 2 9 3" xfId="29680"/>
    <cellStyle name="Percent 6 2 2 2 9 3 2" xfId="59804"/>
    <cellStyle name="Percent 6 2 2 2 9 4" xfId="59801"/>
    <cellStyle name="Percent 6 2 2 3" xfId="29681"/>
    <cellStyle name="Percent 6 2 2 3 2" xfId="29682"/>
    <cellStyle name="Percent 6 2 2 3 2 2" xfId="29683"/>
    <cellStyle name="Percent 6 2 2 3 2 2 2" xfId="29684"/>
    <cellStyle name="Percent 6 2 2 3 2 2 2 2" xfId="59808"/>
    <cellStyle name="Percent 6 2 2 3 2 2 3" xfId="59807"/>
    <cellStyle name="Percent 6 2 2 3 2 3" xfId="29685"/>
    <cellStyle name="Percent 6 2 2 3 2 3 2" xfId="59809"/>
    <cellStyle name="Percent 6 2 2 3 2 4" xfId="59806"/>
    <cellStyle name="Percent 6 2 2 3 3" xfId="29686"/>
    <cellStyle name="Percent 6 2 2 3 3 2" xfId="29687"/>
    <cellStyle name="Percent 6 2 2 3 3 2 2" xfId="29688"/>
    <cellStyle name="Percent 6 2 2 3 3 2 2 2" xfId="59812"/>
    <cellStyle name="Percent 6 2 2 3 3 2 3" xfId="59811"/>
    <cellStyle name="Percent 6 2 2 3 3 3" xfId="29689"/>
    <cellStyle name="Percent 6 2 2 3 3 3 2" xfId="59813"/>
    <cellStyle name="Percent 6 2 2 3 3 4" xfId="59810"/>
    <cellStyle name="Percent 6 2 2 3 4" xfId="29690"/>
    <cellStyle name="Percent 6 2 2 3 4 2" xfId="29691"/>
    <cellStyle name="Percent 6 2 2 3 4 2 2" xfId="29692"/>
    <cellStyle name="Percent 6 2 2 3 4 2 2 2" xfId="59816"/>
    <cellStyle name="Percent 6 2 2 3 4 2 3" xfId="59815"/>
    <cellStyle name="Percent 6 2 2 3 4 3" xfId="29693"/>
    <cellStyle name="Percent 6 2 2 3 4 3 2" xfId="59817"/>
    <cellStyle name="Percent 6 2 2 3 4 4" xfId="59814"/>
    <cellStyle name="Percent 6 2 2 3 5" xfId="29694"/>
    <cellStyle name="Percent 6 2 2 3 5 2" xfId="29695"/>
    <cellStyle name="Percent 6 2 2 3 5 2 2" xfId="59819"/>
    <cellStyle name="Percent 6 2 2 3 5 3" xfId="59818"/>
    <cellStyle name="Percent 6 2 2 3 6" xfId="29696"/>
    <cellStyle name="Percent 6 2 2 3 6 2" xfId="59820"/>
    <cellStyle name="Percent 6 2 2 3 7" xfId="59805"/>
    <cellStyle name="Percent 6 2 2 4" xfId="29697"/>
    <cellStyle name="Percent 6 2 2 4 2" xfId="29698"/>
    <cellStyle name="Percent 6 2 2 4 2 2" xfId="29699"/>
    <cellStyle name="Percent 6 2 2 4 2 2 2" xfId="29700"/>
    <cellStyle name="Percent 6 2 2 4 2 2 2 2" xfId="59824"/>
    <cellStyle name="Percent 6 2 2 4 2 2 3" xfId="59823"/>
    <cellStyle name="Percent 6 2 2 4 2 3" xfId="29701"/>
    <cellStyle name="Percent 6 2 2 4 2 3 2" xfId="59825"/>
    <cellStyle name="Percent 6 2 2 4 2 4" xfId="59822"/>
    <cellStyle name="Percent 6 2 2 4 3" xfId="29702"/>
    <cellStyle name="Percent 6 2 2 4 3 2" xfId="29703"/>
    <cellStyle name="Percent 6 2 2 4 3 2 2" xfId="29704"/>
    <cellStyle name="Percent 6 2 2 4 3 2 2 2" xfId="59828"/>
    <cellStyle name="Percent 6 2 2 4 3 2 3" xfId="59827"/>
    <cellStyle name="Percent 6 2 2 4 3 3" xfId="29705"/>
    <cellStyle name="Percent 6 2 2 4 3 3 2" xfId="59829"/>
    <cellStyle name="Percent 6 2 2 4 3 4" xfId="59826"/>
    <cellStyle name="Percent 6 2 2 4 4" xfId="29706"/>
    <cellStyle name="Percent 6 2 2 4 4 2" xfId="29707"/>
    <cellStyle name="Percent 6 2 2 4 4 2 2" xfId="29708"/>
    <cellStyle name="Percent 6 2 2 4 4 2 2 2" xfId="59832"/>
    <cellStyle name="Percent 6 2 2 4 4 2 3" xfId="59831"/>
    <cellStyle name="Percent 6 2 2 4 4 3" xfId="29709"/>
    <cellStyle name="Percent 6 2 2 4 4 3 2" xfId="59833"/>
    <cellStyle name="Percent 6 2 2 4 4 4" xfId="59830"/>
    <cellStyle name="Percent 6 2 2 4 5" xfId="29710"/>
    <cellStyle name="Percent 6 2 2 4 5 2" xfId="29711"/>
    <cellStyle name="Percent 6 2 2 4 5 2 2" xfId="59835"/>
    <cellStyle name="Percent 6 2 2 4 5 3" xfId="59834"/>
    <cellStyle name="Percent 6 2 2 4 6" xfId="29712"/>
    <cellStyle name="Percent 6 2 2 4 6 2" xfId="59836"/>
    <cellStyle name="Percent 6 2 2 4 7" xfId="59821"/>
    <cellStyle name="Percent 6 2 2 5" xfId="29713"/>
    <cellStyle name="Percent 6 2 2 5 2" xfId="29714"/>
    <cellStyle name="Percent 6 2 2 5 2 2" xfId="29715"/>
    <cellStyle name="Percent 6 2 2 5 2 2 2" xfId="29716"/>
    <cellStyle name="Percent 6 2 2 5 2 2 2 2" xfId="59840"/>
    <cellStyle name="Percent 6 2 2 5 2 2 3" xfId="59839"/>
    <cellStyle name="Percent 6 2 2 5 2 3" xfId="29717"/>
    <cellStyle name="Percent 6 2 2 5 2 3 2" xfId="59841"/>
    <cellStyle name="Percent 6 2 2 5 2 4" xfId="59838"/>
    <cellStyle name="Percent 6 2 2 5 3" xfId="29718"/>
    <cellStyle name="Percent 6 2 2 5 3 2" xfId="29719"/>
    <cellStyle name="Percent 6 2 2 5 3 2 2" xfId="29720"/>
    <cellStyle name="Percent 6 2 2 5 3 2 2 2" xfId="59844"/>
    <cellStyle name="Percent 6 2 2 5 3 2 3" xfId="59843"/>
    <cellStyle name="Percent 6 2 2 5 3 3" xfId="29721"/>
    <cellStyle name="Percent 6 2 2 5 3 3 2" xfId="59845"/>
    <cellStyle name="Percent 6 2 2 5 3 4" xfId="59842"/>
    <cellStyle name="Percent 6 2 2 5 4" xfId="29722"/>
    <cellStyle name="Percent 6 2 2 5 4 2" xfId="29723"/>
    <cellStyle name="Percent 6 2 2 5 4 2 2" xfId="59847"/>
    <cellStyle name="Percent 6 2 2 5 4 3" xfId="59846"/>
    <cellStyle name="Percent 6 2 2 5 5" xfId="29724"/>
    <cellStyle name="Percent 6 2 2 5 5 2" xfId="59848"/>
    <cellStyle name="Percent 6 2 2 5 6" xfId="59837"/>
    <cellStyle name="Percent 6 2 2 6" xfId="29725"/>
    <cellStyle name="Percent 6 2 2 6 2" xfId="29726"/>
    <cellStyle name="Percent 6 2 2 6 2 2" xfId="29727"/>
    <cellStyle name="Percent 6 2 2 6 2 2 2" xfId="59851"/>
    <cellStyle name="Percent 6 2 2 6 2 3" xfId="59850"/>
    <cellStyle name="Percent 6 2 2 6 3" xfId="29728"/>
    <cellStyle name="Percent 6 2 2 6 3 2" xfId="59852"/>
    <cellStyle name="Percent 6 2 2 6 4" xfId="59849"/>
    <cellStyle name="Percent 6 2 2 7" xfId="29729"/>
    <cellStyle name="Percent 6 2 2 7 2" xfId="29730"/>
    <cellStyle name="Percent 6 2 2 7 2 2" xfId="29731"/>
    <cellStyle name="Percent 6 2 2 7 2 2 2" xfId="59855"/>
    <cellStyle name="Percent 6 2 2 7 2 3" xfId="59854"/>
    <cellStyle name="Percent 6 2 2 7 3" xfId="29732"/>
    <cellStyle name="Percent 6 2 2 7 3 2" xfId="59856"/>
    <cellStyle name="Percent 6 2 2 7 4" xfId="59853"/>
    <cellStyle name="Percent 6 2 2 8" xfId="29733"/>
    <cellStyle name="Percent 6 2 2 8 2" xfId="29734"/>
    <cellStyle name="Percent 6 2 2 8 2 2" xfId="29735"/>
    <cellStyle name="Percent 6 2 2 8 2 2 2" xfId="59859"/>
    <cellStyle name="Percent 6 2 2 8 2 3" xfId="59858"/>
    <cellStyle name="Percent 6 2 2 8 3" xfId="29736"/>
    <cellStyle name="Percent 6 2 2 8 3 2" xfId="59860"/>
    <cellStyle name="Percent 6 2 2 8 4" xfId="59857"/>
    <cellStyle name="Percent 6 2 2 9" xfId="29737"/>
    <cellStyle name="Percent 6 2 2 9 2" xfId="29738"/>
    <cellStyle name="Percent 6 2 2 9 2 2" xfId="29739"/>
    <cellStyle name="Percent 6 2 2 9 2 2 2" xfId="59863"/>
    <cellStyle name="Percent 6 2 2 9 2 3" xfId="59862"/>
    <cellStyle name="Percent 6 2 2 9 3" xfId="29740"/>
    <cellStyle name="Percent 6 2 2 9 3 2" xfId="59864"/>
    <cellStyle name="Percent 6 2 2 9 4" xfId="59861"/>
    <cellStyle name="Percent 6 2 3" xfId="29741"/>
    <cellStyle name="Percent 6 2 3 10" xfId="29742"/>
    <cellStyle name="Percent 6 2 3 10 2" xfId="29743"/>
    <cellStyle name="Percent 6 2 3 10 2 2" xfId="59867"/>
    <cellStyle name="Percent 6 2 3 10 3" xfId="59866"/>
    <cellStyle name="Percent 6 2 3 11" xfId="29744"/>
    <cellStyle name="Percent 6 2 3 11 2" xfId="59868"/>
    <cellStyle name="Percent 6 2 3 12" xfId="59865"/>
    <cellStyle name="Percent 6 2 3 2" xfId="29745"/>
    <cellStyle name="Percent 6 2 3 2 2" xfId="29746"/>
    <cellStyle name="Percent 6 2 3 2 2 2" xfId="29747"/>
    <cellStyle name="Percent 6 2 3 2 2 2 2" xfId="29748"/>
    <cellStyle name="Percent 6 2 3 2 2 2 2 2" xfId="59872"/>
    <cellStyle name="Percent 6 2 3 2 2 2 3" xfId="59871"/>
    <cellStyle name="Percent 6 2 3 2 2 3" xfId="29749"/>
    <cellStyle name="Percent 6 2 3 2 2 3 2" xfId="59873"/>
    <cellStyle name="Percent 6 2 3 2 2 4" xfId="59870"/>
    <cellStyle name="Percent 6 2 3 2 3" xfId="29750"/>
    <cellStyle name="Percent 6 2 3 2 3 2" xfId="29751"/>
    <cellStyle name="Percent 6 2 3 2 3 2 2" xfId="29752"/>
    <cellStyle name="Percent 6 2 3 2 3 2 2 2" xfId="59876"/>
    <cellStyle name="Percent 6 2 3 2 3 2 3" xfId="59875"/>
    <cellStyle name="Percent 6 2 3 2 3 3" xfId="29753"/>
    <cellStyle name="Percent 6 2 3 2 3 3 2" xfId="59877"/>
    <cellStyle name="Percent 6 2 3 2 3 4" xfId="59874"/>
    <cellStyle name="Percent 6 2 3 2 4" xfId="29754"/>
    <cellStyle name="Percent 6 2 3 2 4 2" xfId="29755"/>
    <cellStyle name="Percent 6 2 3 2 4 2 2" xfId="29756"/>
    <cellStyle name="Percent 6 2 3 2 4 2 2 2" xfId="59880"/>
    <cellStyle name="Percent 6 2 3 2 4 2 3" xfId="59879"/>
    <cellStyle name="Percent 6 2 3 2 4 3" xfId="29757"/>
    <cellStyle name="Percent 6 2 3 2 4 3 2" xfId="59881"/>
    <cellStyle name="Percent 6 2 3 2 4 4" xfId="59878"/>
    <cellStyle name="Percent 6 2 3 2 5" xfId="29758"/>
    <cellStyle name="Percent 6 2 3 2 5 2" xfId="29759"/>
    <cellStyle name="Percent 6 2 3 2 5 2 2" xfId="59883"/>
    <cellStyle name="Percent 6 2 3 2 5 3" xfId="59882"/>
    <cellStyle name="Percent 6 2 3 2 6" xfId="29760"/>
    <cellStyle name="Percent 6 2 3 2 6 2" xfId="59884"/>
    <cellStyle name="Percent 6 2 3 2 7" xfId="59869"/>
    <cellStyle name="Percent 6 2 3 3" xfId="29761"/>
    <cellStyle name="Percent 6 2 3 3 2" xfId="29762"/>
    <cellStyle name="Percent 6 2 3 3 2 2" xfId="29763"/>
    <cellStyle name="Percent 6 2 3 3 2 2 2" xfId="29764"/>
    <cellStyle name="Percent 6 2 3 3 2 2 2 2" xfId="59888"/>
    <cellStyle name="Percent 6 2 3 3 2 2 3" xfId="59887"/>
    <cellStyle name="Percent 6 2 3 3 2 3" xfId="29765"/>
    <cellStyle name="Percent 6 2 3 3 2 3 2" xfId="59889"/>
    <cellStyle name="Percent 6 2 3 3 2 4" xfId="59886"/>
    <cellStyle name="Percent 6 2 3 3 3" xfId="29766"/>
    <cellStyle name="Percent 6 2 3 3 3 2" xfId="29767"/>
    <cellStyle name="Percent 6 2 3 3 3 2 2" xfId="29768"/>
    <cellStyle name="Percent 6 2 3 3 3 2 2 2" xfId="59892"/>
    <cellStyle name="Percent 6 2 3 3 3 2 3" xfId="59891"/>
    <cellStyle name="Percent 6 2 3 3 3 3" xfId="29769"/>
    <cellStyle name="Percent 6 2 3 3 3 3 2" xfId="59893"/>
    <cellStyle name="Percent 6 2 3 3 3 4" xfId="59890"/>
    <cellStyle name="Percent 6 2 3 3 4" xfId="29770"/>
    <cellStyle name="Percent 6 2 3 3 4 2" xfId="29771"/>
    <cellStyle name="Percent 6 2 3 3 4 2 2" xfId="29772"/>
    <cellStyle name="Percent 6 2 3 3 4 2 2 2" xfId="59896"/>
    <cellStyle name="Percent 6 2 3 3 4 2 3" xfId="59895"/>
    <cellStyle name="Percent 6 2 3 3 4 3" xfId="29773"/>
    <cellStyle name="Percent 6 2 3 3 4 3 2" xfId="59897"/>
    <cellStyle name="Percent 6 2 3 3 4 4" xfId="59894"/>
    <cellStyle name="Percent 6 2 3 3 5" xfId="29774"/>
    <cellStyle name="Percent 6 2 3 3 5 2" xfId="29775"/>
    <cellStyle name="Percent 6 2 3 3 5 2 2" xfId="59899"/>
    <cellStyle name="Percent 6 2 3 3 5 3" xfId="59898"/>
    <cellStyle name="Percent 6 2 3 3 6" xfId="29776"/>
    <cellStyle name="Percent 6 2 3 3 6 2" xfId="59900"/>
    <cellStyle name="Percent 6 2 3 3 7" xfId="59885"/>
    <cellStyle name="Percent 6 2 3 4" xfId="29777"/>
    <cellStyle name="Percent 6 2 3 4 2" xfId="29778"/>
    <cellStyle name="Percent 6 2 3 4 2 2" xfId="29779"/>
    <cellStyle name="Percent 6 2 3 4 2 2 2" xfId="29780"/>
    <cellStyle name="Percent 6 2 3 4 2 2 2 2" xfId="59904"/>
    <cellStyle name="Percent 6 2 3 4 2 2 3" xfId="59903"/>
    <cellStyle name="Percent 6 2 3 4 2 3" xfId="29781"/>
    <cellStyle name="Percent 6 2 3 4 2 3 2" xfId="59905"/>
    <cellStyle name="Percent 6 2 3 4 2 4" xfId="59902"/>
    <cellStyle name="Percent 6 2 3 4 3" xfId="29782"/>
    <cellStyle name="Percent 6 2 3 4 3 2" xfId="29783"/>
    <cellStyle name="Percent 6 2 3 4 3 2 2" xfId="29784"/>
    <cellStyle name="Percent 6 2 3 4 3 2 2 2" xfId="59908"/>
    <cellStyle name="Percent 6 2 3 4 3 2 3" xfId="59907"/>
    <cellStyle name="Percent 6 2 3 4 3 3" xfId="29785"/>
    <cellStyle name="Percent 6 2 3 4 3 3 2" xfId="59909"/>
    <cellStyle name="Percent 6 2 3 4 3 4" xfId="59906"/>
    <cellStyle name="Percent 6 2 3 4 4" xfId="29786"/>
    <cellStyle name="Percent 6 2 3 4 4 2" xfId="29787"/>
    <cellStyle name="Percent 6 2 3 4 4 2 2" xfId="59911"/>
    <cellStyle name="Percent 6 2 3 4 4 3" xfId="59910"/>
    <cellStyle name="Percent 6 2 3 4 5" xfId="29788"/>
    <cellStyle name="Percent 6 2 3 4 5 2" xfId="59912"/>
    <cellStyle name="Percent 6 2 3 4 6" xfId="59901"/>
    <cellStyle name="Percent 6 2 3 5" xfId="29789"/>
    <cellStyle name="Percent 6 2 3 5 2" xfId="29790"/>
    <cellStyle name="Percent 6 2 3 5 2 2" xfId="29791"/>
    <cellStyle name="Percent 6 2 3 5 2 2 2" xfId="59915"/>
    <cellStyle name="Percent 6 2 3 5 2 3" xfId="59914"/>
    <cellStyle name="Percent 6 2 3 5 3" xfId="29792"/>
    <cellStyle name="Percent 6 2 3 5 3 2" xfId="59916"/>
    <cellStyle name="Percent 6 2 3 5 4" xfId="59913"/>
    <cellStyle name="Percent 6 2 3 6" xfId="29793"/>
    <cellStyle name="Percent 6 2 3 6 2" xfId="29794"/>
    <cellStyle name="Percent 6 2 3 6 2 2" xfId="29795"/>
    <cellStyle name="Percent 6 2 3 6 2 2 2" xfId="59919"/>
    <cellStyle name="Percent 6 2 3 6 2 3" xfId="59918"/>
    <cellStyle name="Percent 6 2 3 6 3" xfId="29796"/>
    <cellStyle name="Percent 6 2 3 6 3 2" xfId="59920"/>
    <cellStyle name="Percent 6 2 3 6 4" xfId="59917"/>
    <cellStyle name="Percent 6 2 3 7" xfId="29797"/>
    <cellStyle name="Percent 6 2 3 7 2" xfId="29798"/>
    <cellStyle name="Percent 6 2 3 7 2 2" xfId="29799"/>
    <cellStyle name="Percent 6 2 3 7 2 2 2" xfId="59923"/>
    <cellStyle name="Percent 6 2 3 7 2 3" xfId="59922"/>
    <cellStyle name="Percent 6 2 3 7 3" xfId="29800"/>
    <cellStyle name="Percent 6 2 3 7 3 2" xfId="59924"/>
    <cellStyle name="Percent 6 2 3 7 4" xfId="59921"/>
    <cellStyle name="Percent 6 2 3 8" xfId="29801"/>
    <cellStyle name="Percent 6 2 3 8 2" xfId="29802"/>
    <cellStyle name="Percent 6 2 3 8 2 2" xfId="29803"/>
    <cellStyle name="Percent 6 2 3 8 2 2 2" xfId="59927"/>
    <cellStyle name="Percent 6 2 3 8 2 3" xfId="59926"/>
    <cellStyle name="Percent 6 2 3 8 3" xfId="29804"/>
    <cellStyle name="Percent 6 2 3 8 3 2" xfId="59928"/>
    <cellStyle name="Percent 6 2 3 8 4" xfId="59925"/>
    <cellStyle name="Percent 6 2 3 9" xfId="29805"/>
    <cellStyle name="Percent 6 2 3 9 2" xfId="29806"/>
    <cellStyle name="Percent 6 2 3 9 2 2" xfId="29807"/>
    <cellStyle name="Percent 6 2 3 9 2 2 2" xfId="59931"/>
    <cellStyle name="Percent 6 2 3 9 2 3" xfId="59930"/>
    <cellStyle name="Percent 6 2 3 9 3" xfId="29808"/>
    <cellStyle name="Percent 6 2 3 9 3 2" xfId="59932"/>
    <cellStyle name="Percent 6 2 3 9 4" xfId="59929"/>
    <cellStyle name="Percent 6 2 4" xfId="29809"/>
    <cellStyle name="Percent 6 2 4 2" xfId="29810"/>
    <cellStyle name="Percent 6 2 4 2 2" xfId="29811"/>
    <cellStyle name="Percent 6 2 4 2 2 2" xfId="29812"/>
    <cellStyle name="Percent 6 2 4 2 2 2 2" xfId="59936"/>
    <cellStyle name="Percent 6 2 4 2 2 3" xfId="59935"/>
    <cellStyle name="Percent 6 2 4 2 3" xfId="29813"/>
    <cellStyle name="Percent 6 2 4 2 3 2" xfId="59937"/>
    <cellStyle name="Percent 6 2 4 2 4" xfId="59934"/>
    <cellStyle name="Percent 6 2 4 3" xfId="29814"/>
    <cellStyle name="Percent 6 2 4 3 2" xfId="29815"/>
    <cellStyle name="Percent 6 2 4 3 2 2" xfId="29816"/>
    <cellStyle name="Percent 6 2 4 3 2 2 2" xfId="59940"/>
    <cellStyle name="Percent 6 2 4 3 2 3" xfId="59939"/>
    <cellStyle name="Percent 6 2 4 3 3" xfId="29817"/>
    <cellStyle name="Percent 6 2 4 3 3 2" xfId="59941"/>
    <cellStyle name="Percent 6 2 4 3 4" xfId="59938"/>
    <cellStyle name="Percent 6 2 4 4" xfId="29818"/>
    <cellStyle name="Percent 6 2 4 4 2" xfId="29819"/>
    <cellStyle name="Percent 6 2 4 4 2 2" xfId="29820"/>
    <cellStyle name="Percent 6 2 4 4 2 2 2" xfId="59944"/>
    <cellStyle name="Percent 6 2 4 4 2 3" xfId="59943"/>
    <cellStyle name="Percent 6 2 4 4 3" xfId="29821"/>
    <cellStyle name="Percent 6 2 4 4 3 2" xfId="59945"/>
    <cellStyle name="Percent 6 2 4 4 4" xfId="59942"/>
    <cellStyle name="Percent 6 2 4 5" xfId="29822"/>
    <cellStyle name="Percent 6 2 4 5 2" xfId="29823"/>
    <cellStyle name="Percent 6 2 4 5 2 2" xfId="59947"/>
    <cellStyle name="Percent 6 2 4 5 3" xfId="59946"/>
    <cellStyle name="Percent 6 2 4 6" xfId="29824"/>
    <cellStyle name="Percent 6 2 4 6 2" xfId="59948"/>
    <cellStyle name="Percent 6 2 4 7" xfId="59933"/>
    <cellStyle name="Percent 6 2 5" xfId="29825"/>
    <cellStyle name="Percent 6 2 5 2" xfId="29826"/>
    <cellStyle name="Percent 6 2 5 2 2" xfId="29827"/>
    <cellStyle name="Percent 6 2 5 2 2 2" xfId="29828"/>
    <cellStyle name="Percent 6 2 5 2 2 2 2" xfId="59952"/>
    <cellStyle name="Percent 6 2 5 2 2 3" xfId="59951"/>
    <cellStyle name="Percent 6 2 5 2 3" xfId="29829"/>
    <cellStyle name="Percent 6 2 5 2 3 2" xfId="59953"/>
    <cellStyle name="Percent 6 2 5 2 4" xfId="59950"/>
    <cellStyle name="Percent 6 2 5 3" xfId="29830"/>
    <cellStyle name="Percent 6 2 5 3 2" xfId="29831"/>
    <cellStyle name="Percent 6 2 5 3 2 2" xfId="29832"/>
    <cellStyle name="Percent 6 2 5 3 2 2 2" xfId="59956"/>
    <cellStyle name="Percent 6 2 5 3 2 3" xfId="59955"/>
    <cellStyle name="Percent 6 2 5 3 3" xfId="29833"/>
    <cellStyle name="Percent 6 2 5 3 3 2" xfId="59957"/>
    <cellStyle name="Percent 6 2 5 3 4" xfId="59954"/>
    <cellStyle name="Percent 6 2 5 4" xfId="29834"/>
    <cellStyle name="Percent 6 2 5 4 2" xfId="29835"/>
    <cellStyle name="Percent 6 2 5 4 2 2" xfId="29836"/>
    <cellStyle name="Percent 6 2 5 4 2 2 2" xfId="59960"/>
    <cellStyle name="Percent 6 2 5 4 2 3" xfId="59959"/>
    <cellStyle name="Percent 6 2 5 4 3" xfId="29837"/>
    <cellStyle name="Percent 6 2 5 4 3 2" xfId="59961"/>
    <cellStyle name="Percent 6 2 5 4 4" xfId="59958"/>
    <cellStyle name="Percent 6 2 5 5" xfId="29838"/>
    <cellStyle name="Percent 6 2 5 5 2" xfId="29839"/>
    <cellStyle name="Percent 6 2 5 5 2 2" xfId="59963"/>
    <cellStyle name="Percent 6 2 5 5 3" xfId="59962"/>
    <cellStyle name="Percent 6 2 5 6" xfId="29840"/>
    <cellStyle name="Percent 6 2 5 6 2" xfId="59964"/>
    <cellStyle name="Percent 6 2 5 7" xfId="59949"/>
    <cellStyle name="Percent 6 2 6" xfId="29841"/>
    <cellStyle name="Percent 6 2 6 2" xfId="29842"/>
    <cellStyle name="Percent 6 2 6 2 2" xfId="29843"/>
    <cellStyle name="Percent 6 2 6 2 2 2" xfId="29844"/>
    <cellStyle name="Percent 6 2 6 2 2 2 2" xfId="59968"/>
    <cellStyle name="Percent 6 2 6 2 2 3" xfId="59967"/>
    <cellStyle name="Percent 6 2 6 2 3" xfId="29845"/>
    <cellStyle name="Percent 6 2 6 2 3 2" xfId="59969"/>
    <cellStyle name="Percent 6 2 6 2 4" xfId="59966"/>
    <cellStyle name="Percent 6 2 6 3" xfId="29846"/>
    <cellStyle name="Percent 6 2 6 3 2" xfId="29847"/>
    <cellStyle name="Percent 6 2 6 3 2 2" xfId="29848"/>
    <cellStyle name="Percent 6 2 6 3 2 2 2" xfId="59972"/>
    <cellStyle name="Percent 6 2 6 3 2 3" xfId="59971"/>
    <cellStyle name="Percent 6 2 6 3 3" xfId="29849"/>
    <cellStyle name="Percent 6 2 6 3 3 2" xfId="59973"/>
    <cellStyle name="Percent 6 2 6 3 4" xfId="59970"/>
    <cellStyle name="Percent 6 2 6 4" xfId="29850"/>
    <cellStyle name="Percent 6 2 6 4 2" xfId="29851"/>
    <cellStyle name="Percent 6 2 6 4 2 2" xfId="59975"/>
    <cellStyle name="Percent 6 2 6 4 3" xfId="59974"/>
    <cellStyle name="Percent 6 2 6 5" xfId="29852"/>
    <cellStyle name="Percent 6 2 6 5 2" xfId="59976"/>
    <cellStyle name="Percent 6 2 6 6" xfId="59965"/>
    <cellStyle name="Percent 6 2 7" xfId="29853"/>
    <cellStyle name="Percent 6 2 7 2" xfId="29854"/>
    <cellStyle name="Percent 6 2 7 2 2" xfId="29855"/>
    <cellStyle name="Percent 6 2 7 2 2 2" xfId="59979"/>
    <cellStyle name="Percent 6 2 7 2 3" xfId="59978"/>
    <cellStyle name="Percent 6 2 7 3" xfId="29856"/>
    <cellStyle name="Percent 6 2 7 3 2" xfId="59980"/>
    <cellStyle name="Percent 6 2 7 4" xfId="59977"/>
    <cellStyle name="Percent 6 2 8" xfId="29857"/>
    <cellStyle name="Percent 6 2 8 2" xfId="29858"/>
    <cellStyle name="Percent 6 2 8 2 2" xfId="29859"/>
    <cellStyle name="Percent 6 2 8 2 2 2" xfId="59983"/>
    <cellStyle name="Percent 6 2 8 2 3" xfId="59982"/>
    <cellStyle name="Percent 6 2 8 3" xfId="29860"/>
    <cellStyle name="Percent 6 2 8 3 2" xfId="59984"/>
    <cellStyle name="Percent 6 2 8 4" xfId="59981"/>
    <cellStyle name="Percent 6 2 9" xfId="29861"/>
    <cellStyle name="Percent 6 2 9 2" xfId="29862"/>
    <cellStyle name="Percent 6 2 9 2 2" xfId="29863"/>
    <cellStyle name="Percent 6 2 9 2 2 2" xfId="59987"/>
    <cellStyle name="Percent 6 2 9 2 3" xfId="59986"/>
    <cellStyle name="Percent 6 2 9 3" xfId="29864"/>
    <cellStyle name="Percent 6 2 9 3 2" xfId="59988"/>
    <cellStyle name="Percent 6 2 9 4" xfId="59985"/>
    <cellStyle name="Percent 6 3" xfId="29865"/>
    <cellStyle name="Percent 6 3 10" xfId="29866"/>
    <cellStyle name="Percent 6 3 10 2" xfId="29867"/>
    <cellStyle name="Percent 6 3 10 2 2" xfId="29868"/>
    <cellStyle name="Percent 6 3 10 2 2 2" xfId="59992"/>
    <cellStyle name="Percent 6 3 10 2 3" xfId="59991"/>
    <cellStyle name="Percent 6 3 10 3" xfId="29869"/>
    <cellStyle name="Percent 6 3 10 3 2" xfId="59993"/>
    <cellStyle name="Percent 6 3 10 4" xfId="59990"/>
    <cellStyle name="Percent 6 3 11" xfId="29870"/>
    <cellStyle name="Percent 6 3 11 2" xfId="29871"/>
    <cellStyle name="Percent 6 3 11 2 2" xfId="59995"/>
    <cellStyle name="Percent 6 3 11 3" xfId="59994"/>
    <cellStyle name="Percent 6 3 12" xfId="29872"/>
    <cellStyle name="Percent 6 3 12 2" xfId="59996"/>
    <cellStyle name="Percent 6 3 13" xfId="29873"/>
    <cellStyle name="Percent 6 3 13 2" xfId="59997"/>
    <cellStyle name="Percent 6 3 14" xfId="59989"/>
    <cellStyle name="Percent 6 3 2" xfId="29874"/>
    <cellStyle name="Percent 6 3 2 10" xfId="29875"/>
    <cellStyle name="Percent 6 3 2 10 2" xfId="29876"/>
    <cellStyle name="Percent 6 3 2 10 2 2" xfId="60000"/>
    <cellStyle name="Percent 6 3 2 10 3" xfId="59999"/>
    <cellStyle name="Percent 6 3 2 11" xfId="29877"/>
    <cellStyle name="Percent 6 3 2 11 2" xfId="60001"/>
    <cellStyle name="Percent 6 3 2 12" xfId="59998"/>
    <cellStyle name="Percent 6 3 2 2" xfId="29878"/>
    <cellStyle name="Percent 6 3 2 2 2" xfId="29879"/>
    <cellStyle name="Percent 6 3 2 2 2 2" xfId="29880"/>
    <cellStyle name="Percent 6 3 2 2 2 2 2" xfId="29881"/>
    <cellStyle name="Percent 6 3 2 2 2 2 2 2" xfId="60005"/>
    <cellStyle name="Percent 6 3 2 2 2 2 3" xfId="60004"/>
    <cellStyle name="Percent 6 3 2 2 2 3" xfId="29882"/>
    <cellStyle name="Percent 6 3 2 2 2 3 2" xfId="60006"/>
    <cellStyle name="Percent 6 3 2 2 2 4" xfId="60003"/>
    <cellStyle name="Percent 6 3 2 2 3" xfId="29883"/>
    <cellStyle name="Percent 6 3 2 2 3 2" xfId="29884"/>
    <cellStyle name="Percent 6 3 2 2 3 2 2" xfId="29885"/>
    <cellStyle name="Percent 6 3 2 2 3 2 2 2" xfId="60009"/>
    <cellStyle name="Percent 6 3 2 2 3 2 3" xfId="60008"/>
    <cellStyle name="Percent 6 3 2 2 3 3" xfId="29886"/>
    <cellStyle name="Percent 6 3 2 2 3 3 2" xfId="60010"/>
    <cellStyle name="Percent 6 3 2 2 3 4" xfId="60007"/>
    <cellStyle name="Percent 6 3 2 2 4" xfId="29887"/>
    <cellStyle name="Percent 6 3 2 2 4 2" xfId="29888"/>
    <cellStyle name="Percent 6 3 2 2 4 2 2" xfId="29889"/>
    <cellStyle name="Percent 6 3 2 2 4 2 2 2" xfId="60013"/>
    <cellStyle name="Percent 6 3 2 2 4 2 3" xfId="60012"/>
    <cellStyle name="Percent 6 3 2 2 4 3" xfId="29890"/>
    <cellStyle name="Percent 6 3 2 2 4 3 2" xfId="60014"/>
    <cellStyle name="Percent 6 3 2 2 4 4" xfId="60011"/>
    <cellStyle name="Percent 6 3 2 2 5" xfId="29891"/>
    <cellStyle name="Percent 6 3 2 2 5 2" xfId="29892"/>
    <cellStyle name="Percent 6 3 2 2 5 2 2" xfId="60016"/>
    <cellStyle name="Percent 6 3 2 2 5 3" xfId="60015"/>
    <cellStyle name="Percent 6 3 2 2 6" xfId="29893"/>
    <cellStyle name="Percent 6 3 2 2 6 2" xfId="60017"/>
    <cellStyle name="Percent 6 3 2 2 7" xfId="60002"/>
    <cellStyle name="Percent 6 3 2 3" xfId="29894"/>
    <cellStyle name="Percent 6 3 2 3 2" xfId="29895"/>
    <cellStyle name="Percent 6 3 2 3 2 2" xfId="29896"/>
    <cellStyle name="Percent 6 3 2 3 2 2 2" xfId="29897"/>
    <cellStyle name="Percent 6 3 2 3 2 2 2 2" xfId="60021"/>
    <cellStyle name="Percent 6 3 2 3 2 2 3" xfId="60020"/>
    <cellStyle name="Percent 6 3 2 3 2 3" xfId="29898"/>
    <cellStyle name="Percent 6 3 2 3 2 3 2" xfId="60022"/>
    <cellStyle name="Percent 6 3 2 3 2 4" xfId="60019"/>
    <cellStyle name="Percent 6 3 2 3 3" xfId="29899"/>
    <cellStyle name="Percent 6 3 2 3 3 2" xfId="29900"/>
    <cellStyle name="Percent 6 3 2 3 3 2 2" xfId="29901"/>
    <cellStyle name="Percent 6 3 2 3 3 2 2 2" xfId="60025"/>
    <cellStyle name="Percent 6 3 2 3 3 2 3" xfId="60024"/>
    <cellStyle name="Percent 6 3 2 3 3 3" xfId="29902"/>
    <cellStyle name="Percent 6 3 2 3 3 3 2" xfId="60026"/>
    <cellStyle name="Percent 6 3 2 3 3 4" xfId="60023"/>
    <cellStyle name="Percent 6 3 2 3 4" xfId="29903"/>
    <cellStyle name="Percent 6 3 2 3 4 2" xfId="29904"/>
    <cellStyle name="Percent 6 3 2 3 4 2 2" xfId="29905"/>
    <cellStyle name="Percent 6 3 2 3 4 2 2 2" xfId="60029"/>
    <cellStyle name="Percent 6 3 2 3 4 2 3" xfId="60028"/>
    <cellStyle name="Percent 6 3 2 3 4 3" xfId="29906"/>
    <cellStyle name="Percent 6 3 2 3 4 3 2" xfId="60030"/>
    <cellStyle name="Percent 6 3 2 3 4 4" xfId="60027"/>
    <cellStyle name="Percent 6 3 2 3 5" xfId="29907"/>
    <cellStyle name="Percent 6 3 2 3 5 2" xfId="29908"/>
    <cellStyle name="Percent 6 3 2 3 5 2 2" xfId="60032"/>
    <cellStyle name="Percent 6 3 2 3 5 3" xfId="60031"/>
    <cellStyle name="Percent 6 3 2 3 6" xfId="29909"/>
    <cellStyle name="Percent 6 3 2 3 6 2" xfId="60033"/>
    <cellStyle name="Percent 6 3 2 3 7" xfId="60018"/>
    <cellStyle name="Percent 6 3 2 4" xfId="29910"/>
    <cellStyle name="Percent 6 3 2 4 2" xfId="29911"/>
    <cellStyle name="Percent 6 3 2 4 2 2" xfId="29912"/>
    <cellStyle name="Percent 6 3 2 4 2 2 2" xfId="29913"/>
    <cellStyle name="Percent 6 3 2 4 2 2 2 2" xfId="60037"/>
    <cellStyle name="Percent 6 3 2 4 2 2 3" xfId="60036"/>
    <cellStyle name="Percent 6 3 2 4 2 3" xfId="29914"/>
    <cellStyle name="Percent 6 3 2 4 2 3 2" xfId="60038"/>
    <cellStyle name="Percent 6 3 2 4 2 4" xfId="60035"/>
    <cellStyle name="Percent 6 3 2 4 3" xfId="29915"/>
    <cellStyle name="Percent 6 3 2 4 3 2" xfId="29916"/>
    <cellStyle name="Percent 6 3 2 4 3 2 2" xfId="29917"/>
    <cellStyle name="Percent 6 3 2 4 3 2 2 2" xfId="60041"/>
    <cellStyle name="Percent 6 3 2 4 3 2 3" xfId="60040"/>
    <cellStyle name="Percent 6 3 2 4 3 3" xfId="29918"/>
    <cellStyle name="Percent 6 3 2 4 3 3 2" xfId="60042"/>
    <cellStyle name="Percent 6 3 2 4 3 4" xfId="60039"/>
    <cellStyle name="Percent 6 3 2 4 4" xfId="29919"/>
    <cellStyle name="Percent 6 3 2 4 4 2" xfId="29920"/>
    <cellStyle name="Percent 6 3 2 4 4 2 2" xfId="60044"/>
    <cellStyle name="Percent 6 3 2 4 4 3" xfId="60043"/>
    <cellStyle name="Percent 6 3 2 4 5" xfId="29921"/>
    <cellStyle name="Percent 6 3 2 4 5 2" xfId="60045"/>
    <cellStyle name="Percent 6 3 2 4 6" xfId="60034"/>
    <cellStyle name="Percent 6 3 2 5" xfId="29922"/>
    <cellStyle name="Percent 6 3 2 5 2" xfId="29923"/>
    <cellStyle name="Percent 6 3 2 5 2 2" xfId="29924"/>
    <cellStyle name="Percent 6 3 2 5 2 2 2" xfId="60048"/>
    <cellStyle name="Percent 6 3 2 5 2 3" xfId="60047"/>
    <cellStyle name="Percent 6 3 2 5 3" xfId="29925"/>
    <cellStyle name="Percent 6 3 2 5 3 2" xfId="60049"/>
    <cellStyle name="Percent 6 3 2 5 4" xfId="60046"/>
    <cellStyle name="Percent 6 3 2 6" xfId="29926"/>
    <cellStyle name="Percent 6 3 2 6 2" xfId="29927"/>
    <cellStyle name="Percent 6 3 2 6 2 2" xfId="29928"/>
    <cellStyle name="Percent 6 3 2 6 2 2 2" xfId="60052"/>
    <cellStyle name="Percent 6 3 2 6 2 3" xfId="60051"/>
    <cellStyle name="Percent 6 3 2 6 3" xfId="29929"/>
    <cellStyle name="Percent 6 3 2 6 3 2" xfId="60053"/>
    <cellStyle name="Percent 6 3 2 6 4" xfId="60050"/>
    <cellStyle name="Percent 6 3 2 7" xfId="29930"/>
    <cellStyle name="Percent 6 3 2 7 2" xfId="29931"/>
    <cellStyle name="Percent 6 3 2 7 2 2" xfId="29932"/>
    <cellStyle name="Percent 6 3 2 7 2 2 2" xfId="60056"/>
    <cellStyle name="Percent 6 3 2 7 2 3" xfId="60055"/>
    <cellStyle name="Percent 6 3 2 7 3" xfId="29933"/>
    <cellStyle name="Percent 6 3 2 7 3 2" xfId="60057"/>
    <cellStyle name="Percent 6 3 2 7 4" xfId="60054"/>
    <cellStyle name="Percent 6 3 2 8" xfId="29934"/>
    <cellStyle name="Percent 6 3 2 8 2" xfId="29935"/>
    <cellStyle name="Percent 6 3 2 8 2 2" xfId="29936"/>
    <cellStyle name="Percent 6 3 2 8 2 2 2" xfId="60060"/>
    <cellStyle name="Percent 6 3 2 8 2 3" xfId="60059"/>
    <cellStyle name="Percent 6 3 2 8 3" xfId="29937"/>
    <cellStyle name="Percent 6 3 2 8 3 2" xfId="60061"/>
    <cellStyle name="Percent 6 3 2 8 4" xfId="60058"/>
    <cellStyle name="Percent 6 3 2 9" xfId="29938"/>
    <cellStyle name="Percent 6 3 2 9 2" xfId="29939"/>
    <cellStyle name="Percent 6 3 2 9 2 2" xfId="29940"/>
    <cellStyle name="Percent 6 3 2 9 2 2 2" xfId="60064"/>
    <cellStyle name="Percent 6 3 2 9 2 3" xfId="60063"/>
    <cellStyle name="Percent 6 3 2 9 3" xfId="29941"/>
    <cellStyle name="Percent 6 3 2 9 3 2" xfId="60065"/>
    <cellStyle name="Percent 6 3 2 9 4" xfId="60062"/>
    <cellStyle name="Percent 6 3 3" xfId="29942"/>
    <cellStyle name="Percent 6 3 3 2" xfId="29943"/>
    <cellStyle name="Percent 6 3 3 2 2" xfId="29944"/>
    <cellStyle name="Percent 6 3 3 2 2 2" xfId="29945"/>
    <cellStyle name="Percent 6 3 3 2 2 2 2" xfId="60069"/>
    <cellStyle name="Percent 6 3 3 2 2 3" xfId="60068"/>
    <cellStyle name="Percent 6 3 3 2 3" xfId="29946"/>
    <cellStyle name="Percent 6 3 3 2 3 2" xfId="60070"/>
    <cellStyle name="Percent 6 3 3 2 4" xfId="60067"/>
    <cellStyle name="Percent 6 3 3 3" xfId="29947"/>
    <cellStyle name="Percent 6 3 3 3 2" xfId="29948"/>
    <cellStyle name="Percent 6 3 3 3 2 2" xfId="29949"/>
    <cellStyle name="Percent 6 3 3 3 2 2 2" xfId="60073"/>
    <cellStyle name="Percent 6 3 3 3 2 3" xfId="60072"/>
    <cellStyle name="Percent 6 3 3 3 3" xfId="29950"/>
    <cellStyle name="Percent 6 3 3 3 3 2" xfId="60074"/>
    <cellStyle name="Percent 6 3 3 3 4" xfId="60071"/>
    <cellStyle name="Percent 6 3 3 4" xfId="29951"/>
    <cellStyle name="Percent 6 3 3 4 2" xfId="29952"/>
    <cellStyle name="Percent 6 3 3 4 2 2" xfId="29953"/>
    <cellStyle name="Percent 6 3 3 4 2 2 2" xfId="60077"/>
    <cellStyle name="Percent 6 3 3 4 2 3" xfId="60076"/>
    <cellStyle name="Percent 6 3 3 4 3" xfId="29954"/>
    <cellStyle name="Percent 6 3 3 4 3 2" xfId="60078"/>
    <cellStyle name="Percent 6 3 3 4 4" xfId="60075"/>
    <cellStyle name="Percent 6 3 3 5" xfId="29955"/>
    <cellStyle name="Percent 6 3 3 5 2" xfId="29956"/>
    <cellStyle name="Percent 6 3 3 5 2 2" xfId="60080"/>
    <cellStyle name="Percent 6 3 3 5 3" xfId="60079"/>
    <cellStyle name="Percent 6 3 3 6" xfId="29957"/>
    <cellStyle name="Percent 6 3 3 6 2" xfId="60081"/>
    <cellStyle name="Percent 6 3 3 7" xfId="60066"/>
    <cellStyle name="Percent 6 3 4" xfId="29958"/>
    <cellStyle name="Percent 6 3 4 2" xfId="29959"/>
    <cellStyle name="Percent 6 3 4 2 2" xfId="29960"/>
    <cellStyle name="Percent 6 3 4 2 2 2" xfId="29961"/>
    <cellStyle name="Percent 6 3 4 2 2 2 2" xfId="60085"/>
    <cellStyle name="Percent 6 3 4 2 2 3" xfId="60084"/>
    <cellStyle name="Percent 6 3 4 2 3" xfId="29962"/>
    <cellStyle name="Percent 6 3 4 2 3 2" xfId="60086"/>
    <cellStyle name="Percent 6 3 4 2 4" xfId="60083"/>
    <cellStyle name="Percent 6 3 4 3" xfId="29963"/>
    <cellStyle name="Percent 6 3 4 3 2" xfId="29964"/>
    <cellStyle name="Percent 6 3 4 3 2 2" xfId="29965"/>
    <cellStyle name="Percent 6 3 4 3 2 2 2" xfId="60089"/>
    <cellStyle name="Percent 6 3 4 3 2 3" xfId="60088"/>
    <cellStyle name="Percent 6 3 4 3 3" xfId="29966"/>
    <cellStyle name="Percent 6 3 4 3 3 2" xfId="60090"/>
    <cellStyle name="Percent 6 3 4 3 4" xfId="60087"/>
    <cellStyle name="Percent 6 3 4 4" xfId="29967"/>
    <cellStyle name="Percent 6 3 4 4 2" xfId="29968"/>
    <cellStyle name="Percent 6 3 4 4 2 2" xfId="29969"/>
    <cellStyle name="Percent 6 3 4 4 2 2 2" xfId="60093"/>
    <cellStyle name="Percent 6 3 4 4 2 3" xfId="60092"/>
    <cellStyle name="Percent 6 3 4 4 3" xfId="29970"/>
    <cellStyle name="Percent 6 3 4 4 3 2" xfId="60094"/>
    <cellStyle name="Percent 6 3 4 4 4" xfId="60091"/>
    <cellStyle name="Percent 6 3 4 5" xfId="29971"/>
    <cellStyle name="Percent 6 3 4 5 2" xfId="29972"/>
    <cellStyle name="Percent 6 3 4 5 2 2" xfId="60096"/>
    <cellStyle name="Percent 6 3 4 5 3" xfId="60095"/>
    <cellStyle name="Percent 6 3 4 6" xfId="29973"/>
    <cellStyle name="Percent 6 3 4 6 2" xfId="60097"/>
    <cellStyle name="Percent 6 3 4 7" xfId="60082"/>
    <cellStyle name="Percent 6 3 5" xfId="29974"/>
    <cellStyle name="Percent 6 3 5 2" xfId="29975"/>
    <cellStyle name="Percent 6 3 5 2 2" xfId="29976"/>
    <cellStyle name="Percent 6 3 5 2 2 2" xfId="29977"/>
    <cellStyle name="Percent 6 3 5 2 2 2 2" xfId="60101"/>
    <cellStyle name="Percent 6 3 5 2 2 3" xfId="60100"/>
    <cellStyle name="Percent 6 3 5 2 3" xfId="29978"/>
    <cellStyle name="Percent 6 3 5 2 3 2" xfId="60102"/>
    <cellStyle name="Percent 6 3 5 2 4" xfId="60099"/>
    <cellStyle name="Percent 6 3 5 3" xfId="29979"/>
    <cellStyle name="Percent 6 3 5 3 2" xfId="29980"/>
    <cellStyle name="Percent 6 3 5 3 2 2" xfId="29981"/>
    <cellStyle name="Percent 6 3 5 3 2 2 2" xfId="60105"/>
    <cellStyle name="Percent 6 3 5 3 2 3" xfId="60104"/>
    <cellStyle name="Percent 6 3 5 3 3" xfId="29982"/>
    <cellStyle name="Percent 6 3 5 3 3 2" xfId="60106"/>
    <cellStyle name="Percent 6 3 5 3 4" xfId="60103"/>
    <cellStyle name="Percent 6 3 5 4" xfId="29983"/>
    <cellStyle name="Percent 6 3 5 4 2" xfId="29984"/>
    <cellStyle name="Percent 6 3 5 4 2 2" xfId="60108"/>
    <cellStyle name="Percent 6 3 5 4 3" xfId="60107"/>
    <cellStyle name="Percent 6 3 5 5" xfId="29985"/>
    <cellStyle name="Percent 6 3 5 5 2" xfId="60109"/>
    <cellStyle name="Percent 6 3 5 6" xfId="60098"/>
    <cellStyle name="Percent 6 3 6" xfId="29986"/>
    <cellStyle name="Percent 6 3 6 2" xfId="29987"/>
    <cellStyle name="Percent 6 3 6 2 2" xfId="29988"/>
    <cellStyle name="Percent 6 3 6 2 2 2" xfId="60112"/>
    <cellStyle name="Percent 6 3 6 2 3" xfId="60111"/>
    <cellStyle name="Percent 6 3 6 3" xfId="29989"/>
    <cellStyle name="Percent 6 3 6 3 2" xfId="60113"/>
    <cellStyle name="Percent 6 3 6 4" xfId="60110"/>
    <cellStyle name="Percent 6 3 7" xfId="29990"/>
    <cellStyle name="Percent 6 3 7 2" xfId="29991"/>
    <cellStyle name="Percent 6 3 7 2 2" xfId="29992"/>
    <cellStyle name="Percent 6 3 7 2 2 2" xfId="60116"/>
    <cellStyle name="Percent 6 3 7 2 3" xfId="60115"/>
    <cellStyle name="Percent 6 3 7 3" xfId="29993"/>
    <cellStyle name="Percent 6 3 7 3 2" xfId="60117"/>
    <cellStyle name="Percent 6 3 7 4" xfId="60114"/>
    <cellStyle name="Percent 6 3 8" xfId="29994"/>
    <cellStyle name="Percent 6 3 8 2" xfId="29995"/>
    <cellStyle name="Percent 6 3 8 2 2" xfId="29996"/>
    <cellStyle name="Percent 6 3 8 2 2 2" xfId="60120"/>
    <cellStyle name="Percent 6 3 8 2 3" xfId="60119"/>
    <cellStyle name="Percent 6 3 8 3" xfId="29997"/>
    <cellStyle name="Percent 6 3 8 3 2" xfId="60121"/>
    <cellStyle name="Percent 6 3 8 4" xfId="60118"/>
    <cellStyle name="Percent 6 3 9" xfId="29998"/>
    <cellStyle name="Percent 6 3 9 2" xfId="29999"/>
    <cellStyle name="Percent 6 3 9 2 2" xfId="30000"/>
    <cellStyle name="Percent 6 3 9 2 2 2" xfId="60124"/>
    <cellStyle name="Percent 6 3 9 2 3" xfId="60123"/>
    <cellStyle name="Percent 6 3 9 3" xfId="30001"/>
    <cellStyle name="Percent 6 3 9 3 2" xfId="60125"/>
    <cellStyle name="Percent 6 3 9 4" xfId="60122"/>
    <cellStyle name="Percent 6 4" xfId="30002"/>
    <cellStyle name="Percent 6 4 10" xfId="30003"/>
    <cellStyle name="Percent 6 4 10 2" xfId="30004"/>
    <cellStyle name="Percent 6 4 10 2 2" xfId="60128"/>
    <cellStyle name="Percent 6 4 10 3" xfId="60127"/>
    <cellStyle name="Percent 6 4 11" xfId="30005"/>
    <cellStyle name="Percent 6 4 11 2" xfId="60129"/>
    <cellStyle name="Percent 6 4 12" xfId="60126"/>
    <cellStyle name="Percent 6 4 2" xfId="30006"/>
    <cellStyle name="Percent 6 4 2 2" xfId="30007"/>
    <cellStyle name="Percent 6 4 2 2 2" xfId="30008"/>
    <cellStyle name="Percent 6 4 2 2 2 2" xfId="30009"/>
    <cellStyle name="Percent 6 4 2 2 2 2 2" xfId="60133"/>
    <cellStyle name="Percent 6 4 2 2 2 3" xfId="60132"/>
    <cellStyle name="Percent 6 4 2 2 3" xfId="30010"/>
    <cellStyle name="Percent 6 4 2 2 3 2" xfId="60134"/>
    <cellStyle name="Percent 6 4 2 2 4" xfId="60131"/>
    <cellStyle name="Percent 6 4 2 3" xfId="30011"/>
    <cellStyle name="Percent 6 4 2 3 2" xfId="30012"/>
    <cellStyle name="Percent 6 4 2 3 2 2" xfId="30013"/>
    <cellStyle name="Percent 6 4 2 3 2 2 2" xfId="60137"/>
    <cellStyle name="Percent 6 4 2 3 2 3" xfId="60136"/>
    <cellStyle name="Percent 6 4 2 3 3" xfId="30014"/>
    <cellStyle name="Percent 6 4 2 3 3 2" xfId="60138"/>
    <cellStyle name="Percent 6 4 2 3 4" xfId="60135"/>
    <cellStyle name="Percent 6 4 2 4" xfId="30015"/>
    <cellStyle name="Percent 6 4 2 4 2" xfId="30016"/>
    <cellStyle name="Percent 6 4 2 4 2 2" xfId="30017"/>
    <cellStyle name="Percent 6 4 2 4 2 2 2" xfId="60141"/>
    <cellStyle name="Percent 6 4 2 4 2 3" xfId="60140"/>
    <cellStyle name="Percent 6 4 2 4 3" xfId="30018"/>
    <cellStyle name="Percent 6 4 2 4 3 2" xfId="60142"/>
    <cellStyle name="Percent 6 4 2 4 4" xfId="60139"/>
    <cellStyle name="Percent 6 4 2 5" xfId="30019"/>
    <cellStyle name="Percent 6 4 2 5 2" xfId="30020"/>
    <cellStyle name="Percent 6 4 2 5 2 2" xfId="60144"/>
    <cellStyle name="Percent 6 4 2 5 3" xfId="60143"/>
    <cellStyle name="Percent 6 4 2 6" xfId="30021"/>
    <cellStyle name="Percent 6 4 2 6 2" xfId="60145"/>
    <cellStyle name="Percent 6 4 2 7" xfId="60130"/>
    <cellStyle name="Percent 6 4 3" xfId="30022"/>
    <cellStyle name="Percent 6 4 3 2" xfId="30023"/>
    <cellStyle name="Percent 6 4 3 2 2" xfId="30024"/>
    <cellStyle name="Percent 6 4 3 2 2 2" xfId="30025"/>
    <cellStyle name="Percent 6 4 3 2 2 2 2" xfId="60149"/>
    <cellStyle name="Percent 6 4 3 2 2 3" xfId="60148"/>
    <cellStyle name="Percent 6 4 3 2 3" xfId="30026"/>
    <cellStyle name="Percent 6 4 3 2 3 2" xfId="60150"/>
    <cellStyle name="Percent 6 4 3 2 4" xfId="60147"/>
    <cellStyle name="Percent 6 4 3 3" xfId="30027"/>
    <cellStyle name="Percent 6 4 3 3 2" xfId="30028"/>
    <cellStyle name="Percent 6 4 3 3 2 2" xfId="30029"/>
    <cellStyle name="Percent 6 4 3 3 2 2 2" xfId="60153"/>
    <cellStyle name="Percent 6 4 3 3 2 3" xfId="60152"/>
    <cellStyle name="Percent 6 4 3 3 3" xfId="30030"/>
    <cellStyle name="Percent 6 4 3 3 3 2" xfId="60154"/>
    <cellStyle name="Percent 6 4 3 3 4" xfId="60151"/>
    <cellStyle name="Percent 6 4 3 4" xfId="30031"/>
    <cellStyle name="Percent 6 4 3 4 2" xfId="30032"/>
    <cellStyle name="Percent 6 4 3 4 2 2" xfId="30033"/>
    <cellStyle name="Percent 6 4 3 4 2 2 2" xfId="60157"/>
    <cellStyle name="Percent 6 4 3 4 2 3" xfId="60156"/>
    <cellStyle name="Percent 6 4 3 4 3" xfId="30034"/>
    <cellStyle name="Percent 6 4 3 4 3 2" xfId="60158"/>
    <cellStyle name="Percent 6 4 3 4 4" xfId="60155"/>
    <cellStyle name="Percent 6 4 3 5" xfId="30035"/>
    <cellStyle name="Percent 6 4 3 5 2" xfId="30036"/>
    <cellStyle name="Percent 6 4 3 5 2 2" xfId="60160"/>
    <cellStyle name="Percent 6 4 3 5 3" xfId="60159"/>
    <cellStyle name="Percent 6 4 3 6" xfId="30037"/>
    <cellStyle name="Percent 6 4 3 6 2" xfId="60161"/>
    <cellStyle name="Percent 6 4 3 7" xfId="60146"/>
    <cellStyle name="Percent 6 4 4" xfId="30038"/>
    <cellStyle name="Percent 6 4 4 2" xfId="30039"/>
    <cellStyle name="Percent 6 4 4 2 2" xfId="30040"/>
    <cellStyle name="Percent 6 4 4 2 2 2" xfId="30041"/>
    <cellStyle name="Percent 6 4 4 2 2 2 2" xfId="60165"/>
    <cellStyle name="Percent 6 4 4 2 2 3" xfId="60164"/>
    <cellStyle name="Percent 6 4 4 2 3" xfId="30042"/>
    <cellStyle name="Percent 6 4 4 2 3 2" xfId="60166"/>
    <cellStyle name="Percent 6 4 4 2 4" xfId="60163"/>
    <cellStyle name="Percent 6 4 4 3" xfId="30043"/>
    <cellStyle name="Percent 6 4 4 3 2" xfId="30044"/>
    <cellStyle name="Percent 6 4 4 3 2 2" xfId="30045"/>
    <cellStyle name="Percent 6 4 4 3 2 2 2" xfId="60169"/>
    <cellStyle name="Percent 6 4 4 3 2 3" xfId="60168"/>
    <cellStyle name="Percent 6 4 4 3 3" xfId="30046"/>
    <cellStyle name="Percent 6 4 4 3 3 2" xfId="60170"/>
    <cellStyle name="Percent 6 4 4 3 4" xfId="60167"/>
    <cellStyle name="Percent 6 4 4 4" xfId="30047"/>
    <cellStyle name="Percent 6 4 4 4 2" xfId="30048"/>
    <cellStyle name="Percent 6 4 4 4 2 2" xfId="60172"/>
    <cellStyle name="Percent 6 4 4 4 3" xfId="60171"/>
    <cellStyle name="Percent 6 4 4 5" xfId="30049"/>
    <cellStyle name="Percent 6 4 4 5 2" xfId="60173"/>
    <cellStyle name="Percent 6 4 4 6" xfId="60162"/>
    <cellStyle name="Percent 6 4 5" xfId="30050"/>
    <cellStyle name="Percent 6 4 5 2" xfId="30051"/>
    <cellStyle name="Percent 6 4 5 2 2" xfId="30052"/>
    <cellStyle name="Percent 6 4 5 2 2 2" xfId="60176"/>
    <cellStyle name="Percent 6 4 5 2 3" xfId="60175"/>
    <cellStyle name="Percent 6 4 5 3" xfId="30053"/>
    <cellStyle name="Percent 6 4 5 3 2" xfId="60177"/>
    <cellStyle name="Percent 6 4 5 4" xfId="60174"/>
    <cellStyle name="Percent 6 4 6" xfId="30054"/>
    <cellStyle name="Percent 6 4 6 2" xfId="30055"/>
    <cellStyle name="Percent 6 4 6 2 2" xfId="30056"/>
    <cellStyle name="Percent 6 4 6 2 2 2" xfId="60180"/>
    <cellStyle name="Percent 6 4 6 2 3" xfId="60179"/>
    <cellStyle name="Percent 6 4 6 3" xfId="30057"/>
    <cellStyle name="Percent 6 4 6 3 2" xfId="60181"/>
    <cellStyle name="Percent 6 4 6 4" xfId="60178"/>
    <cellStyle name="Percent 6 4 7" xfId="30058"/>
    <cellStyle name="Percent 6 4 7 2" xfId="30059"/>
    <cellStyle name="Percent 6 4 7 2 2" xfId="30060"/>
    <cellStyle name="Percent 6 4 7 2 2 2" xfId="60184"/>
    <cellStyle name="Percent 6 4 7 2 3" xfId="60183"/>
    <cellStyle name="Percent 6 4 7 3" xfId="30061"/>
    <cellStyle name="Percent 6 4 7 3 2" xfId="60185"/>
    <cellStyle name="Percent 6 4 7 4" xfId="60182"/>
    <cellStyle name="Percent 6 4 8" xfId="30062"/>
    <cellStyle name="Percent 6 4 8 2" xfId="30063"/>
    <cellStyle name="Percent 6 4 8 2 2" xfId="30064"/>
    <cellStyle name="Percent 6 4 8 2 2 2" xfId="60188"/>
    <cellStyle name="Percent 6 4 8 2 3" xfId="60187"/>
    <cellStyle name="Percent 6 4 8 3" xfId="30065"/>
    <cellStyle name="Percent 6 4 8 3 2" xfId="60189"/>
    <cellStyle name="Percent 6 4 8 4" xfId="60186"/>
    <cellStyle name="Percent 6 4 9" xfId="30066"/>
    <cellStyle name="Percent 6 4 9 2" xfId="30067"/>
    <cellStyle name="Percent 6 4 9 2 2" xfId="30068"/>
    <cellStyle name="Percent 6 4 9 2 2 2" xfId="60192"/>
    <cellStyle name="Percent 6 4 9 2 3" xfId="60191"/>
    <cellStyle name="Percent 6 4 9 3" xfId="30069"/>
    <cellStyle name="Percent 6 4 9 3 2" xfId="60193"/>
    <cellStyle name="Percent 6 4 9 4" xfId="60190"/>
    <cellStyle name="Percent 6 5" xfId="30070"/>
    <cellStyle name="Percent 6 5 2" xfId="30071"/>
    <cellStyle name="Percent 6 5 2 2" xfId="30072"/>
    <cellStyle name="Percent 6 5 2 2 2" xfId="30073"/>
    <cellStyle name="Percent 6 5 2 2 2 2" xfId="60197"/>
    <cellStyle name="Percent 6 5 2 2 3" xfId="60196"/>
    <cellStyle name="Percent 6 5 2 3" xfId="30074"/>
    <cellStyle name="Percent 6 5 2 3 2" xfId="60198"/>
    <cellStyle name="Percent 6 5 2 4" xfId="60195"/>
    <cellStyle name="Percent 6 5 3" xfId="30075"/>
    <cellStyle name="Percent 6 5 3 2" xfId="30076"/>
    <cellStyle name="Percent 6 5 3 2 2" xfId="30077"/>
    <cellStyle name="Percent 6 5 3 2 2 2" xfId="60201"/>
    <cellStyle name="Percent 6 5 3 2 3" xfId="60200"/>
    <cellStyle name="Percent 6 5 3 3" xfId="30078"/>
    <cellStyle name="Percent 6 5 3 3 2" xfId="60202"/>
    <cellStyle name="Percent 6 5 3 4" xfId="60199"/>
    <cellStyle name="Percent 6 5 4" xfId="30079"/>
    <cellStyle name="Percent 6 5 4 2" xfId="30080"/>
    <cellStyle name="Percent 6 5 4 2 2" xfId="30081"/>
    <cellStyle name="Percent 6 5 4 2 2 2" xfId="60205"/>
    <cellStyle name="Percent 6 5 4 2 3" xfId="60204"/>
    <cellStyle name="Percent 6 5 4 3" xfId="30082"/>
    <cellStyle name="Percent 6 5 4 3 2" xfId="60206"/>
    <cellStyle name="Percent 6 5 4 4" xfId="60203"/>
    <cellStyle name="Percent 6 5 5" xfId="30083"/>
    <cellStyle name="Percent 6 5 5 2" xfId="30084"/>
    <cellStyle name="Percent 6 5 5 2 2" xfId="60208"/>
    <cellStyle name="Percent 6 5 5 3" xfId="60207"/>
    <cellStyle name="Percent 6 5 6" xfId="30085"/>
    <cellStyle name="Percent 6 5 6 2" xfId="60209"/>
    <cellStyle name="Percent 6 5 7" xfId="60194"/>
    <cellStyle name="Percent 6 6" xfId="30086"/>
    <cellStyle name="Percent 6 6 2" xfId="30087"/>
    <cellStyle name="Percent 6 6 2 2" xfId="30088"/>
    <cellStyle name="Percent 6 6 2 2 2" xfId="30089"/>
    <cellStyle name="Percent 6 6 2 2 2 2" xfId="60213"/>
    <cellStyle name="Percent 6 6 2 2 3" xfId="60212"/>
    <cellStyle name="Percent 6 6 2 3" xfId="30090"/>
    <cellStyle name="Percent 6 6 2 3 2" xfId="60214"/>
    <cellStyle name="Percent 6 6 2 4" xfId="60211"/>
    <cellStyle name="Percent 6 6 3" xfId="30091"/>
    <cellStyle name="Percent 6 6 3 2" xfId="30092"/>
    <cellStyle name="Percent 6 6 3 2 2" xfId="30093"/>
    <cellStyle name="Percent 6 6 3 2 2 2" xfId="60217"/>
    <cellStyle name="Percent 6 6 3 2 3" xfId="60216"/>
    <cellStyle name="Percent 6 6 3 3" xfId="30094"/>
    <cellStyle name="Percent 6 6 3 3 2" xfId="60218"/>
    <cellStyle name="Percent 6 6 3 4" xfId="60215"/>
    <cellStyle name="Percent 6 6 4" xfId="30095"/>
    <cellStyle name="Percent 6 6 4 2" xfId="30096"/>
    <cellStyle name="Percent 6 6 4 2 2" xfId="30097"/>
    <cellStyle name="Percent 6 6 4 2 2 2" xfId="60221"/>
    <cellStyle name="Percent 6 6 4 2 3" xfId="60220"/>
    <cellStyle name="Percent 6 6 4 3" xfId="30098"/>
    <cellStyle name="Percent 6 6 4 3 2" xfId="60222"/>
    <cellStyle name="Percent 6 6 4 4" xfId="60219"/>
    <cellStyle name="Percent 6 6 5" xfId="30099"/>
    <cellStyle name="Percent 6 6 5 2" xfId="30100"/>
    <cellStyle name="Percent 6 6 5 2 2" xfId="60224"/>
    <cellStyle name="Percent 6 6 5 3" xfId="60223"/>
    <cellStyle name="Percent 6 6 6" xfId="30101"/>
    <cellStyle name="Percent 6 6 6 2" xfId="60225"/>
    <cellStyle name="Percent 6 6 7" xfId="60210"/>
    <cellStyle name="Percent 6 7" xfId="30102"/>
    <cellStyle name="Percent 6 7 2" xfId="30103"/>
    <cellStyle name="Percent 6 7 2 2" xfId="30104"/>
    <cellStyle name="Percent 6 7 2 2 2" xfId="30105"/>
    <cellStyle name="Percent 6 7 2 2 2 2" xfId="60229"/>
    <cellStyle name="Percent 6 7 2 2 3" xfId="60228"/>
    <cellStyle name="Percent 6 7 2 3" xfId="30106"/>
    <cellStyle name="Percent 6 7 2 3 2" xfId="60230"/>
    <cellStyle name="Percent 6 7 2 4" xfId="60227"/>
    <cellStyle name="Percent 6 7 3" xfId="30107"/>
    <cellStyle name="Percent 6 7 3 2" xfId="30108"/>
    <cellStyle name="Percent 6 7 3 2 2" xfId="30109"/>
    <cellStyle name="Percent 6 7 3 2 2 2" xfId="60233"/>
    <cellStyle name="Percent 6 7 3 2 3" xfId="60232"/>
    <cellStyle name="Percent 6 7 3 3" xfId="30110"/>
    <cellStyle name="Percent 6 7 3 3 2" xfId="60234"/>
    <cellStyle name="Percent 6 7 3 4" xfId="60231"/>
    <cellStyle name="Percent 6 7 4" xfId="30111"/>
    <cellStyle name="Percent 6 7 4 2" xfId="30112"/>
    <cellStyle name="Percent 6 7 4 2 2" xfId="60236"/>
    <cellStyle name="Percent 6 7 4 3" xfId="60235"/>
    <cellStyle name="Percent 6 7 5" xfId="30113"/>
    <cellStyle name="Percent 6 7 5 2" xfId="60237"/>
    <cellStyle name="Percent 6 7 6" xfId="60226"/>
    <cellStyle name="Percent 6 8" xfId="30114"/>
    <cellStyle name="Percent 6 8 2" xfId="30115"/>
    <cellStyle name="Percent 6 8 2 2" xfId="30116"/>
    <cellStyle name="Percent 6 8 2 2 2" xfId="60240"/>
    <cellStyle name="Percent 6 8 2 3" xfId="60239"/>
    <cellStyle name="Percent 6 8 3" xfId="30117"/>
    <cellStyle name="Percent 6 8 3 2" xfId="60241"/>
    <cellStyle name="Percent 6 8 4" xfId="60238"/>
    <cellStyle name="Percent 6 9" xfId="30118"/>
    <cellStyle name="Percent 6 9 2" xfId="30119"/>
    <cellStyle name="Percent 6 9 2 2" xfId="30120"/>
    <cellStyle name="Percent 6 9 2 2 2" xfId="60244"/>
    <cellStyle name="Percent 6 9 2 3" xfId="60243"/>
    <cellStyle name="Percent 6 9 3" xfId="30121"/>
    <cellStyle name="Percent 6 9 3 2" xfId="60245"/>
    <cellStyle name="Percent 6 9 4" xfId="60242"/>
    <cellStyle name="Percent 7" xfId="30122"/>
    <cellStyle name="Percent 7 2" xfId="30123"/>
    <cellStyle name="Percent 7 3" xfId="30124"/>
    <cellStyle name="Percent 7 3 2" xfId="30125"/>
    <cellStyle name="Percent 7 3 2 2" xfId="30126"/>
    <cellStyle name="Percent 7 3 2 3" xfId="30127"/>
    <cellStyle name="Percent 7 3 2 3 2" xfId="30128"/>
    <cellStyle name="Percent 7 4" xfId="30129"/>
    <cellStyle name="Percent 7 4 2" xfId="30130"/>
    <cellStyle name="Percent 7 4 3" xfId="30131"/>
    <cellStyle name="Percent 7 4 3 2" xfId="30132"/>
    <cellStyle name="Percent 7 5" xfId="30168"/>
    <cellStyle name="Percent 8" xfId="30133"/>
    <cellStyle name="Percent 9" xfId="30134"/>
    <cellStyle name="Real $" xfId="367"/>
    <cellStyle name="Rec_Calc" xfId="368"/>
    <cellStyle name="Reference" xfId="602"/>
    <cellStyle name="Reference 2" xfId="30222"/>
    <cellStyle name="Reference 2 2" xfId="30582"/>
    <cellStyle name="Reference 2 2 2" xfId="60675"/>
    <cellStyle name="Reference 2 3" xfId="30379"/>
    <cellStyle name="Reference 2 3 2" xfId="60472"/>
    <cellStyle name="Reference 2 4" xfId="30606"/>
    <cellStyle name="Reference 2 4 2" xfId="60699"/>
    <cellStyle name="Reference 2 5" xfId="60321"/>
    <cellStyle name="Reference 3" xfId="30363"/>
    <cellStyle name="Reference 3 2" xfId="30597"/>
    <cellStyle name="Reference 3 2 2" xfId="60690"/>
    <cellStyle name="Reference 3 3" xfId="30613"/>
    <cellStyle name="Reference 3 3 2" xfId="60706"/>
    <cellStyle name="Reference 3 4" xfId="30623"/>
    <cellStyle name="Reference 3 4 2" xfId="60716"/>
    <cellStyle name="Reference 3 5" xfId="60456"/>
    <cellStyle name="Reference 4" xfId="30368"/>
    <cellStyle name="Reference 4 2" xfId="60461"/>
    <cellStyle name="Reference 5" xfId="30512"/>
    <cellStyle name="Reference 5 2" xfId="60605"/>
    <cellStyle name="Reference 6" xfId="30480"/>
    <cellStyle name="Reference 6 2" xfId="60573"/>
    <cellStyle name="Reference 7" xfId="30838"/>
    <cellStyle name="RefPercent" xfId="684"/>
    <cellStyle name="RefPercent 2" xfId="30277"/>
    <cellStyle name="RefPercent 2 2" xfId="30589"/>
    <cellStyle name="RefPercent 2 2 2" xfId="60682"/>
    <cellStyle name="RefPercent 2 3" xfId="30604"/>
    <cellStyle name="RefPercent 2 3 2" xfId="60697"/>
    <cellStyle name="RefPercent 2 4" xfId="30616"/>
    <cellStyle name="RefPercent 2 4 2" xfId="60709"/>
    <cellStyle name="RefPercent 2 5" xfId="60376"/>
    <cellStyle name="RefPercent 3" xfId="30364"/>
    <cellStyle name="RefPercent 3 2" xfId="30598"/>
    <cellStyle name="RefPercent 3 2 2" xfId="60691"/>
    <cellStyle name="RefPercent 3 3" xfId="30614"/>
    <cellStyle name="RefPercent 3 3 2" xfId="60707"/>
    <cellStyle name="RefPercent 3 4" xfId="30624"/>
    <cellStyle name="RefPercent 3 4 2" xfId="60717"/>
    <cellStyle name="RefPercent 3 5" xfId="60457"/>
    <cellStyle name="RefPercent 4" xfId="30378"/>
    <cellStyle name="RefPercent 4 2" xfId="60471"/>
    <cellStyle name="RefPercent 5" xfId="30503"/>
    <cellStyle name="RefPercent 5 2" xfId="60596"/>
    <cellStyle name="RefPercent 6" xfId="30489"/>
    <cellStyle name="RefPercent 6 2" xfId="60582"/>
    <cellStyle name="RefPercent 7" xfId="30893"/>
    <cellStyle name="Report_Key" xfId="369"/>
    <cellStyle name="Russian Normal" xfId="370"/>
    <cellStyle name="Scenario" xfId="371"/>
    <cellStyle name="Scenario 2" xfId="372"/>
    <cellStyle name="Scenario 2 2" xfId="473"/>
    <cellStyle name="Scenario 2 2 2" xfId="30714"/>
    <cellStyle name="Scenario 2 3" xfId="30552"/>
    <cellStyle name="Scenario 2 3 2" xfId="60645"/>
    <cellStyle name="Scenario 2 4" xfId="30440"/>
    <cellStyle name="Scenario 2 4 2" xfId="60533"/>
    <cellStyle name="Scenario 3" xfId="474"/>
    <cellStyle name="Scenario 3 2" xfId="30715"/>
    <cellStyle name="Scenario 4" xfId="30553"/>
    <cellStyle name="Scenario 4 2" xfId="60646"/>
    <cellStyle name="Scenario 5" xfId="30439"/>
    <cellStyle name="Scenario 5 2" xfId="60532"/>
    <cellStyle name="SDEntry" xfId="373"/>
    <cellStyle name="Sheet Link" xfId="374"/>
    <cellStyle name="SheetHeader1" xfId="375"/>
    <cellStyle name="SheetHeader2" xfId="376"/>
    <cellStyle name="SheetHeader3" xfId="377"/>
    <cellStyle name="Sideways" xfId="601"/>
    <cellStyle name="Sideways 2" xfId="30367"/>
    <cellStyle name="Sideways 2 2" xfId="60460"/>
    <cellStyle name="Sideways 3" xfId="30513"/>
    <cellStyle name="Sideways 3 2" xfId="60606"/>
    <cellStyle name="Sideways 4" xfId="30479"/>
    <cellStyle name="Sideways 4 2" xfId="60572"/>
    <cellStyle name="STANDARD" xfId="378"/>
    <cellStyle name="Style 1" xfId="379"/>
    <cellStyle name="Style 1 2" xfId="380"/>
    <cellStyle name="Style 1 3" xfId="381"/>
    <cellStyle name="STYLE1 - Style1" xfId="382"/>
    <cellStyle name="STYLE2 - Style2" xfId="383"/>
    <cellStyle name="STYLE3 - Style3" xfId="384"/>
    <cellStyle name="STYLE4 - Style4" xfId="385"/>
    <cellStyle name="SubTotal" xfId="386"/>
    <cellStyle name="SubTotal 2" xfId="387"/>
    <cellStyle name="SubTotal 2 2" xfId="388"/>
    <cellStyle name="SubTotal 2 2 2" xfId="389"/>
    <cellStyle name="SubTotal 2 2 2 2" xfId="471"/>
    <cellStyle name="SubTotal 2 2 2 2 2" xfId="30712"/>
    <cellStyle name="SubTotal 2 2 2 3" xfId="30548"/>
    <cellStyle name="SubTotal 2 2 2 3 2" xfId="60641"/>
    <cellStyle name="SubTotal 2 2 2 4" xfId="30444"/>
    <cellStyle name="SubTotal 2 2 2 4 2" xfId="60537"/>
    <cellStyle name="SubTotal 2 2 3" xfId="579"/>
    <cellStyle name="SubTotal 2 2 3 2" xfId="30820"/>
    <cellStyle name="SubTotal 2 2 4" xfId="30549"/>
    <cellStyle name="SubTotal 2 2 4 2" xfId="60642"/>
    <cellStyle name="SubTotal 2 2 5" xfId="30443"/>
    <cellStyle name="SubTotal 2 2 5 2" xfId="60536"/>
    <cellStyle name="SubTotal 2 3" xfId="390"/>
    <cellStyle name="SubTotal 2 3 2" xfId="577"/>
    <cellStyle name="SubTotal 2 3 2 2" xfId="30818"/>
    <cellStyle name="SubTotal 2 3 3" xfId="30547"/>
    <cellStyle name="SubTotal 2 3 3 2" xfId="60640"/>
    <cellStyle name="SubTotal 2 3 4" xfId="30445"/>
    <cellStyle name="SubTotal 2 3 4 2" xfId="60538"/>
    <cellStyle name="SubTotal 2 4" xfId="472"/>
    <cellStyle name="SubTotal 2 4 2" xfId="30713"/>
    <cellStyle name="SubTotal 2 5" xfId="30550"/>
    <cellStyle name="SubTotal 2 5 2" xfId="60643"/>
    <cellStyle name="SubTotal 2 6" xfId="30442"/>
    <cellStyle name="SubTotal 2 6 2" xfId="60535"/>
    <cellStyle name="SubTotal 3" xfId="391"/>
    <cellStyle name="SubTotal 3 2" xfId="392"/>
    <cellStyle name="SubTotal 3 2 2" xfId="576"/>
    <cellStyle name="SubTotal 3 2 2 2" xfId="30817"/>
    <cellStyle name="SubTotal 3 2 3" xfId="30545"/>
    <cellStyle name="SubTotal 3 2 3 2" xfId="60638"/>
    <cellStyle name="SubTotal 3 2 4" xfId="30447"/>
    <cellStyle name="SubTotal 3 2 4 2" xfId="60540"/>
    <cellStyle name="SubTotal 3 3" xfId="470"/>
    <cellStyle name="SubTotal 3 3 2" xfId="30711"/>
    <cellStyle name="SubTotal 3 4" xfId="30546"/>
    <cellStyle name="SubTotal 3 4 2" xfId="60639"/>
    <cellStyle name="SubTotal 3 5" xfId="30446"/>
    <cellStyle name="SubTotal 3 5 2" xfId="60539"/>
    <cellStyle name="SubTotal 4" xfId="393"/>
    <cellStyle name="SubTotal 4 2" xfId="394"/>
    <cellStyle name="SubTotal 4 2 2" xfId="575"/>
    <cellStyle name="SubTotal 4 2 2 2" xfId="30816"/>
    <cellStyle name="SubTotal 4 2 3" xfId="30543"/>
    <cellStyle name="SubTotal 4 2 3 2" xfId="60636"/>
    <cellStyle name="SubTotal 4 2 4" xfId="30449"/>
    <cellStyle name="SubTotal 4 2 4 2" xfId="60542"/>
    <cellStyle name="SubTotal 4 3" xfId="469"/>
    <cellStyle name="SubTotal 4 3 2" xfId="30710"/>
    <cellStyle name="SubTotal 4 4" xfId="30544"/>
    <cellStyle name="SubTotal 4 4 2" xfId="60637"/>
    <cellStyle name="SubTotal 4 5" xfId="30448"/>
    <cellStyle name="SubTotal 4 5 2" xfId="60541"/>
    <cellStyle name="SubTotal 5" xfId="395"/>
    <cellStyle name="SubTotal 5 2" xfId="468"/>
    <cellStyle name="SubTotal 5 2 2" xfId="30709"/>
    <cellStyle name="SubTotal 5 3" xfId="30542"/>
    <cellStyle name="SubTotal 5 3 2" xfId="60635"/>
    <cellStyle name="SubTotal 5 4" xfId="30450"/>
    <cellStyle name="SubTotal 5 4 2" xfId="60543"/>
    <cellStyle name="SubTotal 6" xfId="570"/>
    <cellStyle name="SubTotal 6 2" xfId="30811"/>
    <cellStyle name="SubTotal 7" xfId="30551"/>
    <cellStyle name="SubTotal 7 2" xfId="60644"/>
    <cellStyle name="SubTotal 8" xfId="30441"/>
    <cellStyle name="SubTotal 8 2" xfId="60534"/>
    <cellStyle name="Table Head Aligned" xfId="396"/>
    <cellStyle name="Table Title" xfId="397"/>
    <cellStyle name="Table Units" xfId="398"/>
    <cellStyle name="Table_Heading" xfId="399"/>
    <cellStyle name="Technical_Input" xfId="400"/>
    <cellStyle name="Text Bold" xfId="401"/>
    <cellStyle name="Text Light" xfId="402"/>
    <cellStyle name="Thin Rule" xfId="403"/>
    <cellStyle name="Time" xfId="600"/>
    <cellStyle name="Time 2" xfId="30221"/>
    <cellStyle name="Time 2 2" xfId="30581"/>
    <cellStyle name="Time 2 2 2" xfId="60674"/>
    <cellStyle name="Time 2 3" xfId="30375"/>
    <cellStyle name="Time 2 3 2" xfId="60468"/>
    <cellStyle name="Time 2 4" xfId="30515"/>
    <cellStyle name="Time 2 4 2" xfId="60608"/>
    <cellStyle name="Time 2 5" xfId="60320"/>
    <cellStyle name="Time 3" xfId="30365"/>
    <cellStyle name="Time 3 2" xfId="30599"/>
    <cellStyle name="Time 3 2 2" xfId="60692"/>
    <cellStyle name="Time 3 3" xfId="30615"/>
    <cellStyle name="Time 3 3 2" xfId="60708"/>
    <cellStyle name="Time 3 4" xfId="30625"/>
    <cellStyle name="Time 3 4 2" xfId="60718"/>
    <cellStyle name="Time 3 5" xfId="60458"/>
    <cellStyle name="Time 4" xfId="30366"/>
    <cellStyle name="Time 4 2" xfId="60459"/>
    <cellStyle name="Time 5" xfId="30514"/>
    <cellStyle name="Time 5 2" xfId="60607"/>
    <cellStyle name="Time 6" xfId="30478"/>
    <cellStyle name="Time 6 2" xfId="60571"/>
    <cellStyle name="Time 7" xfId="30837"/>
    <cellStyle name="Title" xfId="3" builtinId="15" customBuiltin="1"/>
    <cellStyle name="Title 2" xfId="404"/>
    <cellStyle name="Tonnes" xfId="405"/>
    <cellStyle name="Tonnes 3dp" xfId="406"/>
    <cellStyle name="Tonnes M" xfId="407"/>
    <cellStyle name="Tonnes_Fuel Infrastructure Valuation Model (V16) 20 Aug 08" xfId="408"/>
    <cellStyle name="Total" xfId="18" builtinId="25" customBuiltin="1"/>
    <cellStyle name="Total 2" xfId="409"/>
    <cellStyle name="Total 2 2" xfId="410"/>
    <cellStyle name="Total 2 2 2" xfId="411"/>
    <cellStyle name="Total 2 2 2 2" xfId="466"/>
    <cellStyle name="Total 2 2 2 2 2" xfId="30707"/>
    <cellStyle name="Total 2 2 2 3" xfId="30539"/>
    <cellStyle name="Total 2 2 2 3 2" xfId="60632"/>
    <cellStyle name="Total 2 2 2 4" xfId="30453"/>
    <cellStyle name="Total 2 2 2 4 2" xfId="60546"/>
    <cellStyle name="Total 2 2 3" xfId="572"/>
    <cellStyle name="Total 2 2 3 2" xfId="30813"/>
    <cellStyle name="Total 2 2 4" xfId="30540"/>
    <cellStyle name="Total 2 2 4 2" xfId="60633"/>
    <cellStyle name="Total 2 2 5" xfId="30452"/>
    <cellStyle name="Total 2 2 5 2" xfId="60545"/>
    <cellStyle name="Total 2 3" xfId="412"/>
    <cellStyle name="Total 2 3 2" xfId="578"/>
    <cellStyle name="Total 2 3 2 2" xfId="30819"/>
    <cellStyle name="Total 2 3 3" xfId="30538"/>
    <cellStyle name="Total 2 3 3 2" xfId="60631"/>
    <cellStyle name="Total 2 3 4" xfId="30454"/>
    <cellStyle name="Total 2 3 4 2" xfId="60547"/>
    <cellStyle name="Total 2 4" xfId="467"/>
    <cellStyle name="Total 2 4 2" xfId="30708"/>
    <cellStyle name="Total 2 5" xfId="30541"/>
    <cellStyle name="Total 2 5 2" xfId="60634"/>
    <cellStyle name="Total 2 6" xfId="30451"/>
    <cellStyle name="Total 2 6 2" xfId="60544"/>
    <cellStyle name="Total 3" xfId="413"/>
    <cellStyle name="Total 3 2" xfId="465"/>
    <cellStyle name="Total 3 2 2" xfId="30706"/>
    <cellStyle name="Total 3 3" xfId="30537"/>
    <cellStyle name="Total 3 3 2" xfId="60630"/>
    <cellStyle name="Total 3 4" xfId="30455"/>
    <cellStyle name="Total 3 4 2" xfId="60548"/>
    <cellStyle name="unit" xfId="414"/>
    <cellStyle name="Unprotected" xfId="415"/>
    <cellStyle name="Warning Text" xfId="16" builtinId="11" customBuiltin="1"/>
    <cellStyle name="Warning Text 2" xfId="416"/>
    <cellStyle name="WIP" xfId="417"/>
    <cellStyle name="WIP 2" xfId="418"/>
    <cellStyle name="WIP 2 2" xfId="574"/>
    <cellStyle name="WIP 2 2 2" xfId="30815"/>
    <cellStyle name="WIP 2 3" xfId="30457"/>
    <cellStyle name="WIP 2 3 2" xfId="60550"/>
    <cellStyle name="WIP 3" xfId="464"/>
    <cellStyle name="WIP 3 2" xfId="30705"/>
    <cellStyle name="WIP 4" xfId="30456"/>
    <cellStyle name="WIP 4 2" xfId="60549"/>
    <cellStyle name="Years" xfId="419"/>
    <cellStyle name="Years 2" xfId="420"/>
    <cellStyle name="Years 2 2" xfId="421"/>
    <cellStyle name="Years 2 2 2" xfId="422"/>
    <cellStyle name="Years 2 2 2 2" xfId="423"/>
    <cellStyle name="Years 2 2 2 2 2" xfId="461"/>
    <cellStyle name="Years 2 2 2 2 2 2" xfId="30702"/>
    <cellStyle name="Years 2 2 2 2 3" xfId="30532"/>
    <cellStyle name="Years 2 2 2 2 3 2" xfId="60625"/>
    <cellStyle name="Years 2 2 2 2 4" xfId="30462"/>
    <cellStyle name="Years 2 2 2 2 4 2" xfId="60555"/>
    <cellStyle name="Years 2 2 2 3" xfId="571"/>
    <cellStyle name="Years 2 2 2 3 2" xfId="30812"/>
    <cellStyle name="Years 2 2 2 4" xfId="30533"/>
    <cellStyle name="Years 2 2 2 4 2" xfId="60626"/>
    <cellStyle name="Years 2 2 2 5" xfId="30461"/>
    <cellStyle name="Years 2 2 2 5 2" xfId="60554"/>
    <cellStyle name="Years 2 2 3" xfId="424"/>
    <cellStyle name="Years 2 2 3 2" xfId="460"/>
    <cellStyle name="Years 2 2 3 2 2" xfId="30701"/>
    <cellStyle name="Years 2 2 3 3" xfId="30531"/>
    <cellStyle name="Years 2 2 3 3 2" xfId="60624"/>
    <cellStyle name="Years 2 2 3 4" xfId="30463"/>
    <cellStyle name="Years 2 2 3 4 2" xfId="60556"/>
    <cellStyle name="Years 2 2 4" xfId="462"/>
    <cellStyle name="Years 2 2 4 2" xfId="30703"/>
    <cellStyle name="Years 2 2 5" xfId="30534"/>
    <cellStyle name="Years 2 2 5 2" xfId="60627"/>
    <cellStyle name="Years 2 2 6" xfId="30460"/>
    <cellStyle name="Years 2 2 6 2" xfId="60553"/>
    <cellStyle name="Years 2 3" xfId="425"/>
    <cellStyle name="Years 2 3 2" xfId="426"/>
    <cellStyle name="Years 2 3 2 2" xfId="458"/>
    <cellStyle name="Years 2 3 2 2 2" xfId="30699"/>
    <cellStyle name="Years 2 3 2 3" xfId="30529"/>
    <cellStyle name="Years 2 3 2 3 2" xfId="60622"/>
    <cellStyle name="Years 2 3 2 4" xfId="30465"/>
    <cellStyle name="Years 2 3 2 4 2" xfId="60558"/>
    <cellStyle name="Years 2 3 3" xfId="459"/>
    <cellStyle name="Years 2 3 3 2" xfId="30700"/>
    <cellStyle name="Years 2 3 4" xfId="30530"/>
    <cellStyle name="Years 2 3 4 2" xfId="60623"/>
    <cellStyle name="Years 2 3 5" xfId="30464"/>
    <cellStyle name="Years 2 3 5 2" xfId="60557"/>
    <cellStyle name="Years 2 4" xfId="427"/>
    <cellStyle name="Years 2 4 2" xfId="428"/>
    <cellStyle name="Years 2 4 2 2" xfId="456"/>
    <cellStyle name="Years 2 4 2 2 2" xfId="30697"/>
    <cellStyle name="Years 2 4 2 3" xfId="30527"/>
    <cellStyle name="Years 2 4 2 3 2" xfId="60620"/>
    <cellStyle name="Years 2 4 2 4" xfId="30467"/>
    <cellStyle name="Years 2 4 2 4 2" xfId="60560"/>
    <cellStyle name="Years 2 4 3" xfId="457"/>
    <cellStyle name="Years 2 4 3 2" xfId="30698"/>
    <cellStyle name="Years 2 4 4" xfId="30528"/>
    <cellStyle name="Years 2 4 4 2" xfId="60621"/>
    <cellStyle name="Years 2 4 5" xfId="30466"/>
    <cellStyle name="Years 2 4 5 2" xfId="60559"/>
    <cellStyle name="Years 2 5" xfId="429"/>
    <cellStyle name="Years 2 5 2" xfId="455"/>
    <cellStyle name="Years 2 5 2 2" xfId="30696"/>
    <cellStyle name="Years 2 5 3" xfId="30526"/>
    <cellStyle name="Years 2 5 3 2" xfId="60619"/>
    <cellStyle name="Years 2 5 4" xfId="30468"/>
    <cellStyle name="Years 2 5 4 2" xfId="60561"/>
    <cellStyle name="Years 2 6" xfId="573"/>
    <cellStyle name="Years 2 6 2" xfId="30814"/>
    <cellStyle name="Years 2 7" xfId="30535"/>
    <cellStyle name="Years 2 7 2" xfId="60628"/>
    <cellStyle name="Years 2 8" xfId="30459"/>
    <cellStyle name="Years 2 8 2" xfId="60552"/>
    <cellStyle name="Years 3" xfId="430"/>
    <cellStyle name="Years 3 2" xfId="431"/>
    <cellStyle name="Years 3 2 2" xfId="432"/>
    <cellStyle name="Years 3 2 2 2" xfId="452"/>
    <cellStyle name="Years 3 2 2 2 2" xfId="30693"/>
    <cellStyle name="Years 3 2 2 3" xfId="30523"/>
    <cellStyle name="Years 3 2 2 3 2" xfId="60616"/>
    <cellStyle name="Years 3 2 2 4" xfId="30471"/>
    <cellStyle name="Years 3 2 2 4 2" xfId="60564"/>
    <cellStyle name="Years 3 2 3" xfId="453"/>
    <cellStyle name="Years 3 2 3 2" xfId="30694"/>
    <cellStyle name="Years 3 2 4" xfId="30524"/>
    <cellStyle name="Years 3 2 4 2" xfId="60617"/>
    <cellStyle name="Years 3 2 5" xfId="30470"/>
    <cellStyle name="Years 3 2 5 2" xfId="60563"/>
    <cellStyle name="Years 3 3" xfId="433"/>
    <cellStyle name="Years 3 3 2" xfId="451"/>
    <cellStyle name="Years 3 3 2 2" xfId="30692"/>
    <cellStyle name="Years 3 3 3" xfId="30522"/>
    <cellStyle name="Years 3 3 3 2" xfId="60615"/>
    <cellStyle name="Years 3 3 4" xfId="30472"/>
    <cellStyle name="Years 3 3 4 2" xfId="60565"/>
    <cellStyle name="Years 3 4" xfId="454"/>
    <cellStyle name="Years 3 4 2" xfId="30695"/>
    <cellStyle name="Years 3 5" xfId="30525"/>
    <cellStyle name="Years 3 5 2" xfId="60618"/>
    <cellStyle name="Years 3 6" xfId="30469"/>
    <cellStyle name="Years 3 6 2" xfId="60562"/>
    <cellStyle name="Years 4" xfId="434"/>
    <cellStyle name="Years 4 2" xfId="435"/>
    <cellStyle name="Years 4 2 2" xfId="449"/>
    <cellStyle name="Years 4 2 2 2" xfId="30690"/>
    <cellStyle name="Years 4 2 3" xfId="30520"/>
    <cellStyle name="Years 4 2 3 2" xfId="60613"/>
    <cellStyle name="Years 4 2 4" xfId="30474"/>
    <cellStyle name="Years 4 2 4 2" xfId="60567"/>
    <cellStyle name="Years 4 3" xfId="450"/>
    <cellStyle name="Years 4 3 2" xfId="30691"/>
    <cellStyle name="Years 4 4" xfId="30521"/>
    <cellStyle name="Years 4 4 2" xfId="60614"/>
    <cellStyle name="Years 4 5" xfId="30473"/>
    <cellStyle name="Years 4 5 2" xfId="60566"/>
    <cellStyle name="Years 5" xfId="436"/>
    <cellStyle name="Years 5 2" xfId="437"/>
    <cellStyle name="Years 5 2 2" xfId="447"/>
    <cellStyle name="Years 5 2 2 2" xfId="30688"/>
    <cellStyle name="Years 5 2 3" xfId="30518"/>
    <cellStyle name="Years 5 2 3 2" xfId="60611"/>
    <cellStyle name="Years 5 2 4" xfId="30476"/>
    <cellStyle name="Years 5 2 4 2" xfId="60569"/>
    <cellStyle name="Years 5 3" xfId="448"/>
    <cellStyle name="Years 5 3 2" xfId="30689"/>
    <cellStyle name="Years 5 4" xfId="30519"/>
    <cellStyle name="Years 5 4 2" xfId="60612"/>
    <cellStyle name="Years 5 5" xfId="30475"/>
    <cellStyle name="Years 5 5 2" xfId="60568"/>
    <cellStyle name="Years 6" xfId="438"/>
    <cellStyle name="Years 6 2" xfId="446"/>
    <cellStyle name="Years 6 2 2" xfId="30687"/>
    <cellStyle name="Years 6 3" xfId="30517"/>
    <cellStyle name="Years 6 3 2" xfId="60610"/>
    <cellStyle name="Years 6 4" xfId="30477"/>
    <cellStyle name="Years 6 4 2" xfId="60570"/>
    <cellStyle name="Years 7" xfId="463"/>
    <cellStyle name="Years 7 2" xfId="30704"/>
    <cellStyle name="Years 8" xfId="30536"/>
    <cellStyle name="Years 8 2" xfId="60629"/>
    <cellStyle name="Years 9" xfId="30458"/>
    <cellStyle name="Years 9 2" xfId="60551"/>
  </cellStyles>
  <dxfs count="0"/>
  <tableStyles count="0" defaultTableStyle="TableStyleMedium9" defaultPivotStyle="PivotStyleLight16"/>
  <colors>
    <mruColors>
      <color rgb="FFBDD3FF"/>
      <color rgb="FFFF3399"/>
      <color rgb="FF0558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Cumulative cashflows, no ESCs ($)</a:t>
            </a:r>
          </a:p>
        </c:rich>
      </c:tx>
      <c:overlay val="0"/>
    </c:title>
    <c:autoTitleDeleted val="0"/>
    <c:plotArea>
      <c:layout/>
      <c:lineChart>
        <c:grouping val="standard"/>
        <c:varyColors val="0"/>
        <c:ser>
          <c:idx val="1"/>
          <c:order val="0"/>
          <c:tx>
            <c:strRef>
              <c:f>'Part 2 - results'!$B$103</c:f>
              <c:strCache>
                <c:ptCount val="1"/>
                <c:pt idx="0">
                  <c:v>Self funded</c:v>
                </c:pt>
              </c:strCache>
            </c:strRef>
          </c:tx>
          <c:spPr>
            <a:ln w="25400">
              <a:solidFill>
                <a:srgbClr val="002060"/>
              </a:solidFill>
            </a:ln>
          </c:spPr>
          <c:marker>
            <c:symbol val="none"/>
          </c:marker>
          <c:val>
            <c:numRef>
              <c:f>'Part 2 - results'!$D$103:$W$103</c:f>
              <c:numCache>
                <c:formatCode>#,##0</c:formatCode>
                <c:ptCount val="20"/>
                <c:pt idx="0">
                  <c:v>-20843.2</c:v>
                </c:pt>
                <c:pt idx="1">
                  <c:v>-16410.52</c:v>
                </c:pt>
                <c:pt idx="2">
                  <c:v>-11900.4424</c:v>
                </c:pt>
                <c:pt idx="3">
                  <c:v>-7311.4192480000002</c:v>
                </c:pt>
                <c:pt idx="4">
                  <c:v>-2641.8716329600002</c:v>
                </c:pt>
                <c:pt idx="5">
                  <c:v>2109.8109343808001</c:v>
                </c:pt>
                <c:pt idx="6">
                  <c:v>6945.2711530684164</c:v>
                </c:pt>
                <c:pt idx="7">
                  <c:v>11866.184576129785</c:v>
                </c:pt>
                <c:pt idx="8">
                  <c:v>11866.184576129785</c:v>
                </c:pt>
                <c:pt idx="9">
                  <c:v>11866.184576129785</c:v>
                </c:pt>
                <c:pt idx="10">
                  <c:v>11866.184576129785</c:v>
                </c:pt>
                <c:pt idx="11">
                  <c:v>11866.184576129785</c:v>
                </c:pt>
                <c:pt idx="12">
                  <c:v>11866.184576129785</c:v>
                </c:pt>
                <c:pt idx="13">
                  <c:v>11866.184576129785</c:v>
                </c:pt>
                <c:pt idx="14">
                  <c:v>11866.184576129785</c:v>
                </c:pt>
                <c:pt idx="15">
                  <c:v>11866.184576129785</c:v>
                </c:pt>
                <c:pt idx="16">
                  <c:v>11866.184576129785</c:v>
                </c:pt>
                <c:pt idx="17">
                  <c:v>11866.184576129785</c:v>
                </c:pt>
                <c:pt idx="18">
                  <c:v>11866.184576129785</c:v>
                </c:pt>
                <c:pt idx="19">
                  <c:v>11866.184576129785</c:v>
                </c:pt>
              </c:numCache>
            </c:numRef>
          </c:val>
          <c:smooth val="0"/>
        </c:ser>
        <c:ser>
          <c:idx val="0"/>
          <c:order val="1"/>
          <c:tx>
            <c:strRef>
              <c:f>'Part 2 - results'!$B$104</c:f>
              <c:strCache>
                <c:ptCount val="1"/>
                <c:pt idx="0">
                  <c:v>Commercial loan</c:v>
                </c:pt>
              </c:strCache>
            </c:strRef>
          </c:tx>
          <c:spPr>
            <a:ln w="25400">
              <a:solidFill>
                <a:srgbClr val="66CCFF"/>
              </a:solidFill>
            </a:ln>
          </c:spPr>
          <c:marker>
            <c:symbol val="none"/>
          </c:marker>
          <c:val>
            <c:numRef>
              <c:f>'Part 2 - results'!$D$104:$W$104</c:f>
              <c:numCache>
                <c:formatCode>#,##0</c:formatCode>
                <c:ptCount val="20"/>
                <c:pt idx="0">
                  <c:v>-2517.8383474566654</c:v>
                </c:pt>
                <c:pt idx="1">
                  <c:v>-3744.0555066887364</c:v>
                </c:pt>
                <c:pt idx="2">
                  <c:v>-4984.7918204616126</c:v>
                </c:pt>
                <c:pt idx="3">
                  <c:v>-6244.4739258204481</c:v>
                </c:pt>
                <c:pt idx="4">
                  <c:v>-7527.8858490583298</c:v>
                </c:pt>
                <c:pt idx="5">
                  <c:v>-2776.2032817175295</c:v>
                </c:pt>
                <c:pt idx="6">
                  <c:v>2059.2569369700868</c:v>
                </c:pt>
                <c:pt idx="7">
                  <c:v>6980.1703600314559</c:v>
                </c:pt>
                <c:pt idx="8">
                  <c:v>6980.1703600314559</c:v>
                </c:pt>
                <c:pt idx="9">
                  <c:v>6980.1703600314559</c:v>
                </c:pt>
                <c:pt idx="10">
                  <c:v>6980.1703600314559</c:v>
                </c:pt>
                <c:pt idx="11">
                  <c:v>6980.1703600314559</c:v>
                </c:pt>
                <c:pt idx="12">
                  <c:v>6980.1703600314559</c:v>
                </c:pt>
                <c:pt idx="13">
                  <c:v>6980.1703600314559</c:v>
                </c:pt>
                <c:pt idx="14">
                  <c:v>6980.1703600314559</c:v>
                </c:pt>
                <c:pt idx="15">
                  <c:v>6980.1703600314559</c:v>
                </c:pt>
                <c:pt idx="16">
                  <c:v>6980.1703600314559</c:v>
                </c:pt>
                <c:pt idx="17">
                  <c:v>6980.1703600314559</c:v>
                </c:pt>
                <c:pt idx="18">
                  <c:v>6980.1703600314559</c:v>
                </c:pt>
                <c:pt idx="19">
                  <c:v>6980.1703600314559</c:v>
                </c:pt>
              </c:numCache>
            </c:numRef>
          </c:val>
          <c:smooth val="0"/>
        </c:ser>
        <c:ser>
          <c:idx val="2"/>
          <c:order val="2"/>
          <c:tx>
            <c:strRef>
              <c:f>'Part 2 - results'!$B$105</c:f>
              <c:strCache>
                <c:ptCount val="1"/>
                <c:pt idx="0">
                  <c:v>EE loan</c:v>
                </c:pt>
              </c:strCache>
            </c:strRef>
          </c:tx>
          <c:spPr>
            <a:ln w="25400">
              <a:solidFill>
                <a:srgbClr val="6600CC"/>
              </a:solidFill>
            </a:ln>
          </c:spPr>
          <c:marker>
            <c:symbol val="none"/>
          </c:marker>
          <c:val>
            <c:numRef>
              <c:f>'Part 2 - results'!$D$105:$W$105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3"/>
          <c:order val="3"/>
          <c:tx>
            <c:strRef>
              <c:f>'Part 2 - results'!$B$106</c:f>
              <c:strCache>
                <c:ptCount val="1"/>
                <c:pt idx="0">
                  <c:v>Operating lease</c:v>
                </c:pt>
              </c:strCache>
            </c:strRef>
          </c:tx>
          <c:spPr>
            <a:ln w="25400">
              <a:solidFill>
                <a:srgbClr val="008000"/>
              </a:solidFill>
            </a:ln>
          </c:spPr>
          <c:marker>
            <c:symbol val="none"/>
          </c:marker>
          <c:val>
            <c:numRef>
              <c:f>'Part 2 - results'!$D$106:$W$106</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4"/>
          <c:order val="4"/>
          <c:tx>
            <c:strRef>
              <c:f>'Part 2 - results'!$B$107</c:f>
              <c:strCache>
                <c:ptCount val="1"/>
                <c:pt idx="0">
                  <c:v>Capital lease</c:v>
                </c:pt>
              </c:strCache>
            </c:strRef>
          </c:tx>
          <c:spPr>
            <a:ln w="25400">
              <a:solidFill>
                <a:srgbClr val="FF0000"/>
              </a:solidFill>
            </a:ln>
          </c:spPr>
          <c:marker>
            <c:symbol val="none"/>
          </c:marker>
          <c:val>
            <c:numRef>
              <c:f>'Part 2 - results'!$D$107:$W$107</c:f>
              <c:numCache>
                <c:formatCode>#,##0</c:formatCode>
                <c:ptCount val="20"/>
                <c:pt idx="0">
                  <c:v>-2606.7988882253512</c:v>
                </c:pt>
                <c:pt idx="1">
                  <c:v>-3933.287171435773</c:v>
                </c:pt>
                <c:pt idx="2">
                  <c:v>-5287.3165542551451</c:v>
                </c:pt>
                <c:pt idx="3">
                  <c:v>-6675.2094871541403</c:v>
                </c:pt>
                <c:pt idx="4">
                  <c:v>-8103.8477417487302</c:v>
                </c:pt>
                <c:pt idx="5">
                  <c:v>-3352.16517440793</c:v>
                </c:pt>
                <c:pt idx="6">
                  <c:v>1483.2950442796864</c:v>
                </c:pt>
                <c:pt idx="7">
                  <c:v>6404.2084673410554</c:v>
                </c:pt>
                <c:pt idx="8">
                  <c:v>6404.2084673410554</c:v>
                </c:pt>
                <c:pt idx="9">
                  <c:v>6404.2084673410554</c:v>
                </c:pt>
                <c:pt idx="10">
                  <c:v>6404.2084673410554</c:v>
                </c:pt>
                <c:pt idx="11">
                  <c:v>6404.2084673410554</c:v>
                </c:pt>
                <c:pt idx="12">
                  <c:v>6404.2084673410554</c:v>
                </c:pt>
                <c:pt idx="13">
                  <c:v>6404.2084673410554</c:v>
                </c:pt>
                <c:pt idx="14">
                  <c:v>6404.2084673410554</c:v>
                </c:pt>
                <c:pt idx="15">
                  <c:v>6404.2084673410554</c:v>
                </c:pt>
                <c:pt idx="16">
                  <c:v>6404.2084673410554</c:v>
                </c:pt>
                <c:pt idx="17">
                  <c:v>6404.2084673410554</c:v>
                </c:pt>
                <c:pt idx="18">
                  <c:v>6404.2084673410554</c:v>
                </c:pt>
                <c:pt idx="19">
                  <c:v>6404.2084673410554</c:v>
                </c:pt>
              </c:numCache>
            </c:numRef>
          </c:val>
          <c:smooth val="0"/>
        </c:ser>
        <c:ser>
          <c:idx val="5"/>
          <c:order val="5"/>
          <c:tx>
            <c:strRef>
              <c:f>'Part 2 - results'!$B$108</c:f>
              <c:strCache>
                <c:ptCount val="1"/>
                <c:pt idx="0">
                  <c:v>EUA</c:v>
                </c:pt>
              </c:strCache>
            </c:strRef>
          </c:tx>
          <c:spPr>
            <a:ln w="25400">
              <a:solidFill>
                <a:srgbClr val="FF6600"/>
              </a:solidFill>
            </a:ln>
          </c:spPr>
          <c:marker>
            <c:symbol val="none"/>
          </c:marker>
          <c:val>
            <c:numRef>
              <c:f>'Part 2 - results'!$D$108:$W$108</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ser>
        <c:ser>
          <c:idx val="6"/>
          <c:order val="6"/>
          <c:tx>
            <c:strRef>
              <c:f>'Part 2 - results'!$B$109</c:f>
              <c:strCache>
                <c:ptCount val="1"/>
                <c:pt idx="0">
                  <c:v>On-bill financing</c:v>
                </c:pt>
              </c:strCache>
            </c:strRef>
          </c:tx>
          <c:spPr>
            <a:ln w="25400">
              <a:solidFill>
                <a:srgbClr val="FFCC00"/>
              </a:solidFill>
            </a:ln>
          </c:spPr>
          <c:marker>
            <c:symbol val="none"/>
          </c:marker>
          <c:val>
            <c:numRef>
              <c:f>'Part 2 - results'!$D$109:$W$109</c:f>
              <c:numCache>
                <c:formatCode>#,##0</c:formatCode>
                <c:ptCount val="20"/>
                <c:pt idx="0">
                  <c:v>-1091.9891347052155</c:v>
                </c:pt>
                <c:pt idx="1">
                  <c:v>-867.20103323923922</c:v>
                </c:pt>
                <c:pt idx="2">
                  <c:v>-630.44664907008894</c:v>
                </c:pt>
                <c:pt idx="3">
                  <c:v>-384.75822240854302</c:v>
                </c:pt>
                <c:pt idx="4">
                  <c:v>-133.45764788013349</c:v>
                </c:pt>
                <c:pt idx="5">
                  <c:v>119.82170171381978</c:v>
                </c:pt>
                <c:pt idx="6">
                  <c:v>371.11159301286631</c:v>
                </c:pt>
                <c:pt idx="7">
                  <c:v>5292.0250160742353</c:v>
                </c:pt>
                <c:pt idx="8">
                  <c:v>5292.0250160742353</c:v>
                </c:pt>
                <c:pt idx="9">
                  <c:v>5292.0250160742353</c:v>
                </c:pt>
                <c:pt idx="10">
                  <c:v>5292.0250160742353</c:v>
                </c:pt>
                <c:pt idx="11">
                  <c:v>5292.0250160742353</c:v>
                </c:pt>
                <c:pt idx="12">
                  <c:v>5292.0250160742353</c:v>
                </c:pt>
                <c:pt idx="13">
                  <c:v>5292.0250160742353</c:v>
                </c:pt>
                <c:pt idx="14">
                  <c:v>5292.0250160742353</c:v>
                </c:pt>
                <c:pt idx="15">
                  <c:v>5292.0250160742353</c:v>
                </c:pt>
                <c:pt idx="16">
                  <c:v>5292.0250160742353</c:v>
                </c:pt>
                <c:pt idx="17">
                  <c:v>5292.0250160742353</c:v>
                </c:pt>
                <c:pt idx="18">
                  <c:v>5292.0250160742353</c:v>
                </c:pt>
                <c:pt idx="19">
                  <c:v>5292.0250160742353</c:v>
                </c:pt>
              </c:numCache>
            </c:numRef>
          </c:val>
          <c:smooth val="0"/>
        </c:ser>
        <c:dLbls>
          <c:showLegendKey val="0"/>
          <c:showVal val="0"/>
          <c:showCatName val="0"/>
          <c:showSerName val="0"/>
          <c:showPercent val="0"/>
          <c:showBubbleSize val="0"/>
        </c:dLbls>
        <c:marker val="1"/>
        <c:smooth val="0"/>
        <c:axId val="103055744"/>
        <c:axId val="113137152"/>
      </c:lineChart>
      <c:catAx>
        <c:axId val="103055744"/>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113137152"/>
        <c:crosses val="autoZero"/>
        <c:auto val="1"/>
        <c:lblAlgn val="ctr"/>
        <c:lblOffset val="100"/>
        <c:noMultiLvlLbl val="0"/>
      </c:catAx>
      <c:valAx>
        <c:axId val="113137152"/>
        <c:scaling>
          <c:orientation val="minMax"/>
        </c:scaling>
        <c:delete val="0"/>
        <c:axPos val="l"/>
        <c:majorGridlines/>
        <c:title>
          <c:tx>
            <c:rich>
              <a:bodyPr rot="-5400000" vert="horz"/>
              <a:lstStyle/>
              <a:p>
                <a:pPr>
                  <a:defRPr/>
                </a:pPr>
                <a:r>
                  <a:rPr lang="en-US"/>
                  <a:t>Cumulative cashflow ($)</a:t>
                </a:r>
              </a:p>
            </c:rich>
          </c:tx>
          <c:overlay val="0"/>
        </c:title>
        <c:numFmt formatCode="&quot;$&quot;#,##0" sourceLinked="0"/>
        <c:majorTickMark val="out"/>
        <c:minorTickMark val="none"/>
        <c:tickLblPos val="nextTo"/>
        <c:txPr>
          <a:bodyPr/>
          <a:lstStyle/>
          <a:p>
            <a:pPr>
              <a:defRPr sz="900"/>
            </a:pPr>
            <a:endParaRPr lang="en-US"/>
          </a:p>
        </c:txPr>
        <c:crossAx val="103055744"/>
        <c:crosses val="autoZero"/>
        <c:crossBetween val="between"/>
      </c:valAx>
    </c:plotArea>
    <c:legend>
      <c:legendPos val="b"/>
      <c:overlay val="0"/>
    </c:legend>
    <c:plotVisOnly val="1"/>
    <c:dispBlanksAs val="gap"/>
    <c:showDLblsOverMax val="0"/>
  </c:chart>
  <c:spPr>
    <a:ln w="12700">
      <a:solidFill>
        <a:srgbClr val="000000"/>
      </a:solidFill>
    </a:ln>
  </c:spPr>
  <c:txPr>
    <a:bodyPr/>
    <a:lstStyle/>
    <a:p>
      <a:pPr>
        <a:defRPr>
          <a:solidFill>
            <a:sysClr val="windowText" lastClr="000000"/>
          </a:solidFill>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NPVs, no ESCs ($)</a:t>
            </a:r>
          </a:p>
        </c:rich>
      </c:tx>
      <c:overlay val="0"/>
    </c:title>
    <c:autoTitleDeleted val="0"/>
    <c:plotArea>
      <c:layout/>
      <c:barChart>
        <c:barDir val="col"/>
        <c:grouping val="clustered"/>
        <c:varyColors val="0"/>
        <c:ser>
          <c:idx val="0"/>
          <c:order val="0"/>
          <c:spPr>
            <a:solidFill>
              <a:srgbClr val="0070C0"/>
            </a:solidFill>
          </c:spPr>
          <c:invertIfNegative val="0"/>
          <c:cat>
            <c:strRef>
              <c:f>'Part 2 - results'!$B$18:$B$24</c:f>
              <c:strCache>
                <c:ptCount val="7"/>
                <c:pt idx="0">
                  <c:v>Self funded</c:v>
                </c:pt>
                <c:pt idx="1">
                  <c:v>Commercial loan</c:v>
                </c:pt>
                <c:pt idx="2">
                  <c:v>EE loan</c:v>
                </c:pt>
                <c:pt idx="3">
                  <c:v>Operating lease</c:v>
                </c:pt>
                <c:pt idx="4">
                  <c:v>Capital lease</c:v>
                </c:pt>
                <c:pt idx="5">
                  <c:v>EUA</c:v>
                </c:pt>
                <c:pt idx="6">
                  <c:v>On-bill financing</c:v>
                </c:pt>
              </c:strCache>
            </c:strRef>
          </c:cat>
          <c:val>
            <c:numRef>
              <c:f>'Part 2 - results'!$G$18:$G$24</c:f>
              <c:numCache>
                <c:formatCode>"$"#,##0</c:formatCode>
                <c:ptCount val="7"/>
                <c:pt idx="0">
                  <c:v>1756.1297496170905</c:v>
                </c:pt>
                <c:pt idx="1">
                  <c:v>1724.1303776568643</c:v>
                </c:pt>
                <c:pt idx="2">
                  <c:v>0</c:v>
                </c:pt>
                <c:pt idx="3">
                  <c:v>0</c:v>
                </c:pt>
                <c:pt idx="4">
                  <c:v>1254.8654033028165</c:v>
                </c:pt>
                <c:pt idx="5">
                  <c:v>0</c:v>
                </c:pt>
                <c:pt idx="6">
                  <c:v>2488.5793037515041</c:v>
                </c:pt>
              </c:numCache>
            </c:numRef>
          </c:val>
        </c:ser>
        <c:dLbls>
          <c:showLegendKey val="0"/>
          <c:showVal val="0"/>
          <c:showCatName val="0"/>
          <c:showSerName val="0"/>
          <c:showPercent val="0"/>
          <c:showBubbleSize val="0"/>
        </c:dLbls>
        <c:gapWidth val="150"/>
        <c:axId val="134746880"/>
        <c:axId val="134748416"/>
      </c:barChart>
      <c:catAx>
        <c:axId val="134746880"/>
        <c:scaling>
          <c:orientation val="minMax"/>
        </c:scaling>
        <c:delete val="0"/>
        <c:axPos val="b"/>
        <c:numFmt formatCode="General" sourceLinked="1"/>
        <c:majorTickMark val="out"/>
        <c:minorTickMark val="none"/>
        <c:tickLblPos val="nextTo"/>
        <c:crossAx val="134748416"/>
        <c:crosses val="autoZero"/>
        <c:auto val="1"/>
        <c:lblAlgn val="ctr"/>
        <c:lblOffset val="100"/>
        <c:noMultiLvlLbl val="0"/>
      </c:catAx>
      <c:valAx>
        <c:axId val="134748416"/>
        <c:scaling>
          <c:orientation val="minMax"/>
        </c:scaling>
        <c:delete val="0"/>
        <c:axPos val="l"/>
        <c:majorGridlines/>
        <c:title>
          <c:tx>
            <c:rich>
              <a:bodyPr rot="-5400000" vert="horz"/>
              <a:lstStyle/>
              <a:p>
                <a:pPr>
                  <a:defRPr/>
                </a:pPr>
                <a:r>
                  <a:rPr lang="en-US"/>
                  <a:t>NPV ($)</a:t>
                </a:r>
              </a:p>
            </c:rich>
          </c:tx>
          <c:overlay val="0"/>
        </c:title>
        <c:numFmt formatCode="&quot;$&quot;#,##0" sourceLinked="1"/>
        <c:majorTickMark val="out"/>
        <c:minorTickMark val="none"/>
        <c:tickLblPos val="nextTo"/>
        <c:txPr>
          <a:bodyPr/>
          <a:lstStyle/>
          <a:p>
            <a:pPr>
              <a:defRPr sz="900"/>
            </a:pPr>
            <a:endParaRPr lang="en-US"/>
          </a:p>
        </c:txPr>
        <c:crossAx val="134746880"/>
        <c:crosses val="autoZero"/>
        <c:crossBetween val="between"/>
      </c:valAx>
    </c:plotArea>
    <c:plotVisOnly val="1"/>
    <c:dispBlanksAs val="gap"/>
    <c:showDLblsOverMax val="0"/>
  </c:chart>
  <c:spPr>
    <a:ln w="12700">
      <a:solidFill>
        <a:srgbClr val="000000"/>
      </a:solidFill>
    </a:ln>
  </c:spPr>
  <c:txPr>
    <a:bodyPr/>
    <a:lstStyle/>
    <a:p>
      <a:pPr>
        <a:defRPr>
          <a:solidFill>
            <a:sysClr val="windowText" lastClr="000000"/>
          </a:solidFill>
        </a:defRPr>
      </a:pPr>
      <a:endParaRPr lang="en-US"/>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xdr:row>
      <xdr:rowOff>38100</xdr:rowOff>
    </xdr:from>
    <xdr:to>
      <xdr:col>0</xdr:col>
      <xdr:colOff>2238375</xdr:colOff>
      <xdr:row>6</xdr:row>
      <xdr:rowOff>123825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71450" y="200025"/>
          <a:ext cx="2066925" cy="73342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2</xdr:col>
      <xdr:colOff>1914525</xdr:colOff>
      <xdr:row>1</xdr:row>
      <xdr:rowOff>762000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0025" y="133350"/>
          <a:ext cx="2066925" cy="7334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1</xdr:col>
      <xdr:colOff>2114550</xdr:colOff>
      <xdr:row>1</xdr:row>
      <xdr:rowOff>762000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0025" y="133350"/>
          <a:ext cx="2066925" cy="73342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1</xdr:col>
      <xdr:colOff>2114550</xdr:colOff>
      <xdr:row>1</xdr:row>
      <xdr:rowOff>762000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0025" y="133350"/>
          <a:ext cx="2066925" cy="733425"/>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1</xdr:col>
      <xdr:colOff>2114550</xdr:colOff>
      <xdr:row>1</xdr:row>
      <xdr:rowOff>762000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0025" y="133350"/>
          <a:ext cx="2066925" cy="733425"/>
        </a:xfrm>
        <a:prstGeom prst="rect">
          <a:avLst/>
        </a:prstGeom>
        <a:noFill/>
        <a:ln w="1">
          <a:noFill/>
          <a:miter lim="800000"/>
          <a:headEnd/>
          <a:tailEnd type="none" w="med" len="med"/>
        </a:ln>
        <a:effectLst/>
      </xdr:spPr>
    </xdr:pic>
    <xdr:clientData/>
  </xdr:twoCellAnchor>
  <xdr:twoCellAnchor>
    <xdr:from>
      <xdr:col>0</xdr:col>
      <xdr:colOff>47625</xdr:colOff>
      <xdr:row>24</xdr:row>
      <xdr:rowOff>85725</xdr:rowOff>
    </xdr:from>
    <xdr:to>
      <xdr:col>6</xdr:col>
      <xdr:colOff>590550</xdr:colOff>
      <xdr:row>48</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9526</xdr:colOff>
      <xdr:row>24</xdr:row>
      <xdr:rowOff>85726</xdr:rowOff>
    </xdr:from>
    <xdr:to>
      <xdr:col>15</xdr:col>
      <xdr:colOff>466726</xdr:colOff>
      <xdr:row>48</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1</xdr:col>
      <xdr:colOff>2114550</xdr:colOff>
      <xdr:row>1</xdr:row>
      <xdr:rowOff>762000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0025" y="133350"/>
          <a:ext cx="2066925" cy="733425"/>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1</xdr:col>
      <xdr:colOff>2114550</xdr:colOff>
      <xdr:row>1</xdr:row>
      <xdr:rowOff>762000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0025" y="133350"/>
          <a:ext cx="2066925" cy="733425"/>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2</xdr:col>
      <xdr:colOff>942975</xdr:colOff>
      <xdr:row>1</xdr:row>
      <xdr:rowOff>762000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0025" y="133350"/>
          <a:ext cx="2066925" cy="7334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Energetics">
  <a:themeElements>
    <a:clrScheme name="Energetics">
      <a:dk1>
        <a:srgbClr val="5E5F61"/>
      </a:dk1>
      <a:lt1>
        <a:srgbClr val="FFFFFF"/>
      </a:lt1>
      <a:dk2>
        <a:srgbClr val="DD6225"/>
      </a:dk2>
      <a:lt2>
        <a:srgbClr val="FFFFFF"/>
      </a:lt2>
      <a:accent1>
        <a:srgbClr val="F48024"/>
      </a:accent1>
      <a:accent2>
        <a:srgbClr val="5E5F61"/>
      </a:accent2>
      <a:accent3>
        <a:srgbClr val="FDD4B2"/>
      </a:accent3>
      <a:accent4>
        <a:srgbClr val="F8A76B"/>
      </a:accent4>
      <a:accent5>
        <a:srgbClr val="D9823F"/>
      </a:accent5>
      <a:accent6>
        <a:srgbClr val="808184"/>
      </a:accent6>
      <a:hlink>
        <a:srgbClr val="9D520E"/>
      </a:hlink>
      <a:folHlink>
        <a:srgbClr val="5E5F61"/>
      </a:folHlink>
    </a:clrScheme>
    <a:fontScheme name="Energetics">
      <a:majorFont>
        <a:latin typeface="Aria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nergetic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6350" cap="flat" cmpd="sng" algn="ctr">
          <a:solidFill>
            <a:schemeClr val="phClr"/>
          </a:solidFill>
          <a:prstDash val="solid"/>
        </a:ln>
        <a:ln w="6350" cap="flat" cmpd="sng"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a:rot lat="0" lon="0" rev="0"/>
            </a:camera>
            <a:lightRig rig="threePt" dir="t">
              <a:rot lat="0" lon="0" rev="1800000"/>
            </a:lightRig>
          </a:scene3d>
          <a:sp3d prstMaterial="matte">
            <a:bevelT h="20000"/>
          </a:sp3d>
        </a:effectStyle>
      </a:effectStyleLst>
      <a:bgFillStyleLst>
        <a:solidFill>
          <a:schemeClr val="lt1"/>
        </a:solidFill>
        <a:gradFill rotWithShape="1">
          <a:gsLst>
            <a:gs pos="0">
              <a:schemeClr val="phClr">
                <a:tint val="48000"/>
                <a:satMod val="300000"/>
              </a:schemeClr>
            </a:gs>
            <a:gs pos="12000">
              <a:schemeClr val="phClr">
                <a:tint val="48000"/>
                <a:satMod val="300000"/>
              </a:schemeClr>
            </a:gs>
            <a:gs pos="20000">
              <a:schemeClr val="phClr">
                <a:tint val="49000"/>
                <a:satMod val="300000"/>
              </a:schemeClr>
            </a:gs>
            <a:gs pos="100000">
              <a:schemeClr val="phClr">
                <a:tint val="48000"/>
                <a:shade val="70000"/>
                <a:satMod val="300000"/>
              </a:schemeClr>
            </a:gs>
          </a:gsLst>
          <a:lin ang="5400000" scaled="0"/>
        </a:gradFill>
        <a:gradFill rotWithShape="1">
          <a:gsLst>
            <a:gs pos="0">
              <a:schemeClr val="phClr"/>
            </a:gs>
            <a:gs pos="100000">
              <a:schemeClr val="phClr">
                <a:shade val="50000"/>
                <a:satMod val="20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dlg.nsw.gov.au/dlg/dlghome/dlg_CouncilsPerSuburb.asp?mi=0&amp;ml=8&amp;localityid=156484" TargetMode="External"/><Relationship Id="rId18" Type="http://schemas.openxmlformats.org/officeDocument/2006/relationships/hyperlink" Target="http://www.dlg.nsw.gov.au/dlg/dlghome/dlg_CouncilsPerSuburb.asp?mi=0&amp;ml=8&amp;localityid=153431" TargetMode="External"/><Relationship Id="rId26" Type="http://schemas.openxmlformats.org/officeDocument/2006/relationships/hyperlink" Target="http://www.dlg.nsw.gov.au/dlg/dlghome/dlg_CouncilsPerSuburb.asp?mi=0&amp;ml=8&amp;localityid=155515" TargetMode="External"/><Relationship Id="rId39" Type="http://schemas.openxmlformats.org/officeDocument/2006/relationships/hyperlink" Target="http://www.dlg.nsw.gov.au/dlg/dlghome/dlg_CouncilsPerSuburb.asp?mi=0&amp;ml=8&amp;localityid=154368" TargetMode="External"/><Relationship Id="rId3" Type="http://schemas.openxmlformats.org/officeDocument/2006/relationships/hyperlink" Target="http://www.dlg.nsw.gov.au/dlg/dlghome/dlg_CouncilsPerSuburb.asp?mi=0&amp;ml=8&amp;localityid=153011" TargetMode="External"/><Relationship Id="rId21" Type="http://schemas.openxmlformats.org/officeDocument/2006/relationships/hyperlink" Target="http://www.dlg.nsw.gov.au/dlg/dlghome/dlg_CouncilsPerSuburb.asp?mi=0&amp;ml=8&amp;localityid=153527" TargetMode="External"/><Relationship Id="rId34" Type="http://schemas.openxmlformats.org/officeDocument/2006/relationships/hyperlink" Target="http://www.dlg.nsw.gov.au/dlg/dlghome/dlg_CouncilsPerSuburb.asp?mi=0&amp;ml=8&amp;localityid=157848" TargetMode="External"/><Relationship Id="rId42" Type="http://schemas.openxmlformats.org/officeDocument/2006/relationships/hyperlink" Target="http://www.dlg.nsw.gov.au/dlg/dlghome/dlg_CouncilsPerSuburb.asp?mi=0&amp;ml=8&amp;localityid=156179" TargetMode="External"/><Relationship Id="rId47" Type="http://schemas.openxmlformats.org/officeDocument/2006/relationships/hyperlink" Target="http://www.dlg.nsw.gov.au/dlg/dlghome/dlg_CouncilsPerSuburb.asp?mi=0&amp;ml=8&amp;localityid=154368" TargetMode="External"/><Relationship Id="rId50" Type="http://schemas.openxmlformats.org/officeDocument/2006/relationships/hyperlink" Target="http://www.dlg.nsw.gov.au/dlg/dlghome/dlg_CouncilsPerSuburb.asp?mi=0&amp;ml=8&amp;localityid=156179" TargetMode="External"/><Relationship Id="rId7" Type="http://schemas.openxmlformats.org/officeDocument/2006/relationships/hyperlink" Target="http://www.dlg.nsw.gov.au/dlg/dlghome/dlg_CouncilsPerSuburb.asp?mi=0&amp;ml=8&amp;localityid=157357" TargetMode="External"/><Relationship Id="rId12" Type="http://schemas.openxmlformats.org/officeDocument/2006/relationships/hyperlink" Target="http://www.dlg.nsw.gov.au/dlg/dlghome/dlg_CouncilsPerSuburb.asp?mi=0&amp;ml=8&amp;localityid=156216" TargetMode="External"/><Relationship Id="rId17" Type="http://schemas.openxmlformats.org/officeDocument/2006/relationships/hyperlink" Target="http://www.dlg.nsw.gov.au/dlg/dlghome/dlg_CouncilsPerSuburb.asp?mi=0&amp;ml=8&amp;localityid=152446" TargetMode="External"/><Relationship Id="rId25" Type="http://schemas.openxmlformats.org/officeDocument/2006/relationships/hyperlink" Target="http://www.dlg.nsw.gov.au/dlg/dlghome/dlg_CouncilsPerSuburb.asp?mi=0&amp;ml=8&amp;localityid=154302" TargetMode="External"/><Relationship Id="rId33" Type="http://schemas.openxmlformats.org/officeDocument/2006/relationships/hyperlink" Target="http://www.dlg.nsw.gov.au/dlg/dlghome/dlg_CouncilsPerSuburb.asp?mi=0&amp;ml=8&amp;localityid=157153" TargetMode="External"/><Relationship Id="rId38" Type="http://schemas.openxmlformats.org/officeDocument/2006/relationships/hyperlink" Target="http://www.dlg.nsw.gov.au/dlg/dlghome/dlg_CouncilsPerSuburb.asp?mi=0&amp;ml=8&amp;localityid=152513" TargetMode="External"/><Relationship Id="rId46" Type="http://schemas.openxmlformats.org/officeDocument/2006/relationships/hyperlink" Target="http://www.dlg.nsw.gov.au/dlg/dlghome/dlg_CouncilsPerSuburb.asp?mi=0&amp;ml=8&amp;localityid=151652" TargetMode="External"/><Relationship Id="rId2" Type="http://schemas.openxmlformats.org/officeDocument/2006/relationships/hyperlink" Target="http://www.dlg.nsw.gov.au/dlg/dlghome/dlg_CouncilsPerSuburb.asp?mi=0&amp;ml=8&amp;localityid=152976" TargetMode="External"/><Relationship Id="rId16" Type="http://schemas.openxmlformats.org/officeDocument/2006/relationships/hyperlink" Target="http://www.dlg.nsw.gov.au/dlg/dlghome/dlg_CouncilsPerSuburb.asp?mi=0&amp;ml=8&amp;localityid=151378" TargetMode="External"/><Relationship Id="rId20" Type="http://schemas.openxmlformats.org/officeDocument/2006/relationships/hyperlink" Target="http://www.dlg.nsw.gov.au/dlg/dlghome/dlg_CouncilsPerSuburb.asp?mi=0&amp;ml=8&amp;localityid=153525" TargetMode="External"/><Relationship Id="rId29" Type="http://schemas.openxmlformats.org/officeDocument/2006/relationships/hyperlink" Target="http://www.dlg.nsw.gov.au/dlg/dlghome/dlg_CouncilsPerSuburb.asp?mi=0&amp;ml=8&amp;localityid=156382" TargetMode="External"/><Relationship Id="rId41" Type="http://schemas.openxmlformats.org/officeDocument/2006/relationships/hyperlink" Target="http://www.dlg.nsw.gov.au/dlg/dlghome/dlg_CouncilsPerSuburb.asp?mi=0&amp;ml=8&amp;localityid=154897" TargetMode="External"/><Relationship Id="rId54" Type="http://schemas.openxmlformats.org/officeDocument/2006/relationships/vmlDrawing" Target="../drawings/vmlDrawing7.vml"/><Relationship Id="rId1" Type="http://schemas.openxmlformats.org/officeDocument/2006/relationships/hyperlink" Target="http://www.dlg.nsw.gov.au/dlg/dlghome/dlg_CouncilsPerSuburb.asp?mi=0&amp;ml=8&amp;localityid=152975" TargetMode="External"/><Relationship Id="rId6" Type="http://schemas.openxmlformats.org/officeDocument/2006/relationships/hyperlink" Target="http://www.dlg.nsw.gov.au/dlg/dlghome/dlg_CouncilsPerSuburb.asp?mi=0&amp;ml=8&amp;localityid=156102" TargetMode="External"/><Relationship Id="rId11" Type="http://schemas.openxmlformats.org/officeDocument/2006/relationships/hyperlink" Target="http://www.dlg.nsw.gov.au/dlg/dlghome/dlg_CouncilsPerSuburb.asp?mi=0&amp;ml=8&amp;localityid=152542" TargetMode="External"/><Relationship Id="rId24" Type="http://schemas.openxmlformats.org/officeDocument/2006/relationships/hyperlink" Target="http://www.dlg.nsw.gov.au/dlg/dlghome/dlg_CouncilsPerSuburb.asp?mi=0&amp;ml=8&amp;localityid=154168" TargetMode="External"/><Relationship Id="rId32" Type="http://schemas.openxmlformats.org/officeDocument/2006/relationships/hyperlink" Target="http://www.dlg.nsw.gov.au/dlg/dlghome/dlg_CouncilsPerSuburb.asp?mi=0&amp;ml=8&amp;localityid=156604" TargetMode="External"/><Relationship Id="rId37" Type="http://schemas.openxmlformats.org/officeDocument/2006/relationships/hyperlink" Target="http://www.dlg.nsw.gov.au/dlg/dlghome/dlg_CouncilsPerSuburb.asp?mi=0&amp;ml=8&amp;localityid=150997" TargetMode="External"/><Relationship Id="rId40" Type="http://schemas.openxmlformats.org/officeDocument/2006/relationships/hyperlink" Target="http://www.dlg.nsw.gov.au/dlg/dlghome/dlg_CouncilsPerSuburb.asp?mi=0&amp;ml=8&amp;localityid=154896" TargetMode="External"/><Relationship Id="rId45" Type="http://schemas.openxmlformats.org/officeDocument/2006/relationships/hyperlink" Target="http://www.dlg.nsw.gov.au/dlg/dlghome/dlg_CouncilsPerSuburb.asp?mi=0&amp;ml=8&amp;localityid=150997" TargetMode="External"/><Relationship Id="rId53" Type="http://schemas.openxmlformats.org/officeDocument/2006/relationships/drawing" Target="../drawings/drawing7.xml"/><Relationship Id="rId5" Type="http://schemas.openxmlformats.org/officeDocument/2006/relationships/hyperlink" Target="http://www.dlg.nsw.gov.au/dlg/dlghome/dlg_CouncilsPerSuburb.asp?mi=0&amp;ml=8&amp;localityid=155830" TargetMode="External"/><Relationship Id="rId15" Type="http://schemas.openxmlformats.org/officeDocument/2006/relationships/hyperlink" Target="http://www.dlg.nsw.gov.au/dlg/dlghome/dlg_CouncilsPerSuburb.asp?mi=0&amp;ml=8&amp;localityid=157367" TargetMode="External"/><Relationship Id="rId23" Type="http://schemas.openxmlformats.org/officeDocument/2006/relationships/hyperlink" Target="http://www.dlg.nsw.gov.au/dlg/dlghome/dlg_CouncilsPerSuburb.asp?mi=0&amp;ml=8&amp;localityid=154166" TargetMode="External"/><Relationship Id="rId28" Type="http://schemas.openxmlformats.org/officeDocument/2006/relationships/hyperlink" Target="http://www.dlg.nsw.gov.au/dlg/dlghome/dlg_CouncilsPerSuburb.asp?mi=0&amp;ml=8&amp;localityid=156317" TargetMode="External"/><Relationship Id="rId36" Type="http://schemas.openxmlformats.org/officeDocument/2006/relationships/hyperlink" Target="http://www.dlg.nsw.gov.au/dlg/dlghome/dlg_CouncilsPerSuburb.asp?mi=0&amp;ml=8&amp;localityid=158460" TargetMode="External"/><Relationship Id="rId49" Type="http://schemas.openxmlformats.org/officeDocument/2006/relationships/hyperlink" Target="http://www.dlg.nsw.gov.au/dlg/dlghome/dlg_CouncilsPerSuburb.asp?mi=0&amp;ml=8&amp;localityid=154897" TargetMode="External"/><Relationship Id="rId10" Type="http://schemas.openxmlformats.org/officeDocument/2006/relationships/hyperlink" Target="http://www.dlg.nsw.gov.au/dlg/dlghome/dlg_CouncilsPerSuburb.asp?mi=0&amp;ml=8&amp;localityid=152379" TargetMode="External"/><Relationship Id="rId19" Type="http://schemas.openxmlformats.org/officeDocument/2006/relationships/hyperlink" Target="http://www.dlg.nsw.gov.au/dlg/dlghome/dlg_CouncilsPerSuburb.asp?mi=0&amp;ml=8&amp;localityid=153433" TargetMode="External"/><Relationship Id="rId31" Type="http://schemas.openxmlformats.org/officeDocument/2006/relationships/hyperlink" Target="http://www.dlg.nsw.gov.au/dlg/dlghome/dlg_CouncilsPerSuburb.asp?mi=0&amp;ml=8&amp;localityid=156555" TargetMode="External"/><Relationship Id="rId44" Type="http://schemas.openxmlformats.org/officeDocument/2006/relationships/hyperlink" Target="http://www.dlg.nsw.gov.au/dlg/dlghome/dlg_CouncilsPerSuburb.asp?mi=0&amp;ml=8&amp;localityid=158763" TargetMode="External"/><Relationship Id="rId52" Type="http://schemas.openxmlformats.org/officeDocument/2006/relationships/printerSettings" Target="../printerSettings/printerSettings7.bin"/><Relationship Id="rId4" Type="http://schemas.openxmlformats.org/officeDocument/2006/relationships/hyperlink" Target="http://www.dlg.nsw.gov.au/dlg/dlghome/dlg_CouncilsPerSuburb.asp?mi=0&amp;ml=8&amp;localityid=155828" TargetMode="External"/><Relationship Id="rId9" Type="http://schemas.openxmlformats.org/officeDocument/2006/relationships/hyperlink" Target="http://www.dlg.nsw.gov.au/dlg/dlghome/dlg_CouncilsPerSuburb.asp?mi=0&amp;ml=8&amp;localityid=151072" TargetMode="External"/><Relationship Id="rId14" Type="http://schemas.openxmlformats.org/officeDocument/2006/relationships/hyperlink" Target="http://www.dlg.nsw.gov.au/dlg/dlghome/dlg_CouncilsPerSuburb.asp?mi=0&amp;ml=8&amp;localityid=156993" TargetMode="External"/><Relationship Id="rId22" Type="http://schemas.openxmlformats.org/officeDocument/2006/relationships/hyperlink" Target="http://www.dlg.nsw.gov.au/dlg/dlghome/dlg_CouncilsPerSuburb.asp?mi=0&amp;ml=8&amp;localityid=154079" TargetMode="External"/><Relationship Id="rId27" Type="http://schemas.openxmlformats.org/officeDocument/2006/relationships/hyperlink" Target="http://www.dlg.nsw.gov.au/dlg/dlghome/dlg_CouncilsPerSuburb.asp?mi=0&amp;ml=8&amp;localityid=155568" TargetMode="External"/><Relationship Id="rId30" Type="http://schemas.openxmlformats.org/officeDocument/2006/relationships/hyperlink" Target="http://www.dlg.nsw.gov.au/dlg/dlghome/dlg_CouncilsPerSuburb.asp?mi=0&amp;ml=8&amp;localityid=156553" TargetMode="External"/><Relationship Id="rId35" Type="http://schemas.openxmlformats.org/officeDocument/2006/relationships/hyperlink" Target="http://www.dlg.nsw.gov.au/dlg/dlghome/dlg_CouncilsPerSuburb.asp?mi=0&amp;ml=8&amp;localityid=158414" TargetMode="External"/><Relationship Id="rId43" Type="http://schemas.openxmlformats.org/officeDocument/2006/relationships/hyperlink" Target="http://www.dlg.nsw.gov.au/dlg/dlghome/dlg_CouncilsPerSuburb.asp?mi=0&amp;ml=8&amp;localityid=156837" TargetMode="External"/><Relationship Id="rId48" Type="http://schemas.openxmlformats.org/officeDocument/2006/relationships/hyperlink" Target="http://www.dlg.nsw.gov.au/dlg/dlghome/dlg_CouncilsPerSuburb.asp?mi=0&amp;ml=8&amp;localityid=154896" TargetMode="External"/><Relationship Id="rId8" Type="http://schemas.openxmlformats.org/officeDocument/2006/relationships/hyperlink" Target="http://www.dlg.nsw.gov.au/dlg/dlghome/dlg_CouncilsPerSuburb.asp?mi=0&amp;ml=8&amp;localityid=158634" TargetMode="External"/><Relationship Id="rId51" Type="http://schemas.openxmlformats.org/officeDocument/2006/relationships/hyperlink" Target="http://www.dlg.nsw.gov.au/dlg/dlghome/dlg_CouncilsPerSuburb.asp?mi=0&amp;ml=8&amp;localityid=156837"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65"/>
  <sheetViews>
    <sheetView showGridLines="0" tabSelected="1" zoomScale="115" zoomScaleNormal="115" workbookViewId="0"/>
  </sheetViews>
  <sheetFormatPr defaultColWidth="0" defaultRowHeight="12.75" zeroHeight="1"/>
  <cols>
    <col min="1" max="1" width="34.140625" style="62" customWidth="1"/>
    <col min="2" max="2" width="7.7109375" style="62" customWidth="1"/>
    <col min="3" max="3" width="32.85546875" style="62" customWidth="1"/>
    <col min="4" max="4" width="9.140625" style="62" hidden="1" customWidth="1"/>
    <col min="5" max="11" width="0" style="62" hidden="1" customWidth="1"/>
    <col min="12" max="16384" width="9.140625" style="62" hidden="1"/>
  </cols>
  <sheetData>
    <row r="1" spans="2:2"/>
    <row r="2" spans="2:2"/>
    <row r="3" spans="2:2"/>
    <row r="4" spans="2:2"/>
    <row r="5" spans="2:2"/>
    <row r="6" spans="2:2"/>
    <row r="7" spans="2:2"/>
    <row r="8" spans="2:2"/>
    <row r="9" spans="2:2"/>
    <row r="10" spans="2:2"/>
    <row r="11" spans="2:2" ht="20.25">
      <c r="B11" s="56" t="s">
        <v>509</v>
      </c>
    </row>
    <row r="12" spans="2:2"/>
    <row r="13" spans="2:2">
      <c r="B13" s="64" t="s">
        <v>525</v>
      </c>
    </row>
    <row r="14" spans="2:2"/>
    <row r="15" spans="2:2" ht="18">
      <c r="B15" s="59" t="s">
        <v>446</v>
      </c>
    </row>
    <row r="16" spans="2:2"/>
    <row r="17"/>
    <row r="18"/>
    <row r="19"/>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sheetData>
  <pageMargins left="0.70866141732283472" right="0.70866141732283472" top="0.74803149606299213" bottom="0.74803149606299213" header="0.31496062992125984" footer="0.31496062992125984"/>
  <pageSetup paperSize="9" orientation="portrait" r:id="rId1"/>
  <headerFooter>
    <oddHeader>&amp;R&amp;G</oddHeader>
    <oddFooter xml:space="preserve">&amp;C&amp;"Arial,Regular"&amp;8&amp;A&amp;R&amp;"Arial,Regular"&amp;7© Energetics Pty Ltd 2013&amp;8         Page &amp;P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8"/>
  <sheetViews>
    <sheetView showGridLines="0" zoomScale="85" zoomScaleNormal="85" workbookViewId="0">
      <pane ySplit="5" topLeftCell="A9" activePane="bottomLeft" state="frozen"/>
      <selection pane="bottomLeft" activeCell="I19" sqref="I19"/>
    </sheetView>
  </sheetViews>
  <sheetFormatPr defaultRowHeight="12.75"/>
  <cols>
    <col min="1" max="1" width="2.28515625" style="1" customWidth="1"/>
    <col min="2" max="2" width="3" style="1" customWidth="1"/>
    <col min="3" max="3" width="34.140625" style="1" customWidth="1"/>
    <col min="4" max="4" width="7.7109375" style="1" customWidth="1"/>
    <col min="5" max="5" width="49.42578125" style="1" customWidth="1"/>
    <col min="6" max="6" width="41" style="1" customWidth="1"/>
    <col min="7" max="16384" width="9.140625" style="1"/>
  </cols>
  <sheetData>
    <row r="1" spans="1:7" s="2" customFormat="1" ht="8.25" customHeight="1"/>
    <row r="2" spans="1:7" s="4" customFormat="1" ht="63.75" customHeight="1"/>
    <row r="3" spans="1:7" s="6" customFormat="1" ht="24.75" customHeight="1">
      <c r="A3" s="6" t="str">
        <f>"Energy Efficiency and Renewables Finance Guide: "&amp;Technology&amp;" case study"</f>
        <v>Energy Efficiency and Renewables Finance Guide: Lighting upgrades case study</v>
      </c>
    </row>
    <row r="4" spans="1:7" ht="4.5" customHeight="1"/>
    <row r="5" spans="1:7" s="6" customFormat="1" ht="15.75">
      <c r="A5" s="9" t="s">
        <v>532</v>
      </c>
    </row>
    <row r="7" spans="1:7" s="19" customFormat="1">
      <c r="A7" s="17" t="s">
        <v>13</v>
      </c>
      <c r="B7" s="18"/>
      <c r="C7" s="18"/>
    </row>
    <row r="9" spans="1:7" s="62" customFormat="1" ht="37.5" customHeight="1">
      <c r="B9" s="91" t="s">
        <v>564</v>
      </c>
      <c r="C9" s="91"/>
      <c r="D9" s="91"/>
      <c r="E9" s="91"/>
      <c r="F9" s="91"/>
      <c r="G9" s="91"/>
    </row>
    <row r="11" spans="1:7">
      <c r="B11" s="1" t="s">
        <v>15</v>
      </c>
    </row>
    <row r="13" spans="1:7" ht="116.25" customHeight="1">
      <c r="B13" s="20" t="s">
        <v>14</v>
      </c>
      <c r="C13" s="92" t="s">
        <v>520</v>
      </c>
      <c r="D13" s="92"/>
      <c r="E13" s="92"/>
      <c r="F13" s="92"/>
      <c r="G13" s="92"/>
    </row>
    <row r="14" spans="1:7">
      <c r="B14" s="20"/>
      <c r="C14" s="22"/>
      <c r="D14" s="22"/>
      <c r="E14" s="22"/>
      <c r="F14" s="22"/>
      <c r="G14" s="22"/>
    </row>
    <row r="15" spans="1:7" ht="130.5" customHeight="1">
      <c r="B15" s="20" t="s">
        <v>14</v>
      </c>
      <c r="C15" s="92" t="s">
        <v>475</v>
      </c>
      <c r="D15" s="92"/>
      <c r="E15" s="92"/>
      <c r="F15" s="92"/>
      <c r="G15" s="92"/>
    </row>
    <row r="17" spans="1:7" s="19" customFormat="1">
      <c r="A17" s="17" t="s">
        <v>0</v>
      </c>
      <c r="B17" s="18"/>
      <c r="C17" s="18"/>
    </row>
    <row r="18" spans="1:7" s="62" customFormat="1" ht="13.5" customHeight="1"/>
    <row r="19" spans="1:7" s="62" customFormat="1" ht="299.25" customHeight="1">
      <c r="C19" s="94" t="s">
        <v>569</v>
      </c>
      <c r="D19" s="94"/>
      <c r="E19" s="94"/>
      <c r="F19" s="94"/>
    </row>
    <row r="20" spans="1:7" s="62" customFormat="1"/>
    <row r="21" spans="1:7" s="19" customFormat="1">
      <c r="A21" s="17" t="s">
        <v>493</v>
      </c>
      <c r="B21" s="18"/>
      <c r="C21" s="18"/>
    </row>
    <row r="23" spans="1:7">
      <c r="B23" s="33" t="s">
        <v>496</v>
      </c>
    </row>
    <row r="25" spans="1:7" s="80" customFormat="1" ht="28.5" customHeight="1">
      <c r="B25" s="93" t="s">
        <v>497</v>
      </c>
      <c r="C25" s="93"/>
      <c r="D25" s="93"/>
      <c r="E25" s="93"/>
      <c r="F25" s="93"/>
      <c r="G25" s="93"/>
    </row>
    <row r="26" spans="1:7">
      <c r="B26" s="91" t="s">
        <v>494</v>
      </c>
      <c r="C26" s="91"/>
      <c r="D26" s="91"/>
      <c r="E26" s="91"/>
      <c r="F26" s="91"/>
      <c r="G26" s="91"/>
    </row>
    <row r="28" spans="1:7">
      <c r="C28" s="1" t="s">
        <v>495</v>
      </c>
      <c r="D28" s="35"/>
    </row>
    <row r="30" spans="1:7">
      <c r="B30" s="33" t="s">
        <v>498</v>
      </c>
    </row>
    <row r="32" spans="1:7">
      <c r="C32" s="63" t="s">
        <v>499</v>
      </c>
      <c r="E32" s="63" t="s">
        <v>17</v>
      </c>
      <c r="F32" s="63" t="s">
        <v>503</v>
      </c>
    </row>
    <row r="33" spans="1:6" ht="165.75">
      <c r="C33" s="58" t="s">
        <v>500</v>
      </c>
      <c r="D33" s="57"/>
      <c r="E33" s="61" t="s">
        <v>521</v>
      </c>
      <c r="F33" s="61" t="s">
        <v>504</v>
      </c>
    </row>
    <row r="34" spans="1:6" ht="89.25">
      <c r="C34" s="58" t="s">
        <v>522</v>
      </c>
      <c r="D34" s="57"/>
      <c r="E34" s="61" t="s">
        <v>505</v>
      </c>
      <c r="F34" s="61" t="s">
        <v>504</v>
      </c>
    </row>
    <row r="35" spans="1:6" ht="38.25">
      <c r="C35" s="58" t="s">
        <v>501</v>
      </c>
      <c r="D35" s="57"/>
      <c r="E35" s="61" t="s">
        <v>506</v>
      </c>
      <c r="F35" s="61" t="s">
        <v>507</v>
      </c>
    </row>
    <row r="36" spans="1:6" ht="51">
      <c r="C36" s="58" t="s">
        <v>502</v>
      </c>
      <c r="D36" s="57"/>
      <c r="E36" s="61" t="s">
        <v>548</v>
      </c>
      <c r="F36" s="61" t="s">
        <v>508</v>
      </c>
    </row>
    <row r="38" spans="1:6" s="6" customFormat="1" ht="15.75">
      <c r="A38" s="9" t="s">
        <v>31</v>
      </c>
    </row>
  </sheetData>
  <mergeCells count="6">
    <mergeCell ref="B9:G9"/>
    <mergeCell ref="C13:G13"/>
    <mergeCell ref="C15:G15"/>
    <mergeCell ref="B25:G25"/>
    <mergeCell ref="B26:G26"/>
    <mergeCell ref="C19:F19"/>
  </mergeCells>
  <pageMargins left="0.70866141732283472" right="0.70866141732283472" top="0.74803149606299213" bottom="0.74803149606299213" header="0.31496062992125984" footer="0.31496062992125984"/>
  <pageSetup paperSize="9" orientation="portrait" r:id="rId1"/>
  <headerFooter>
    <oddHeader>&amp;R&amp;G</oddHeader>
    <oddFooter xml:space="preserve">&amp;C&amp;"Arial,Regular"&amp;8&amp;A&amp;R&amp;"Arial,Regular"&amp;7© Energetics Pty Ltd 2013&amp;8         Page &amp;P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A199"/>
  <sheetViews>
    <sheetView showGridLines="0" zoomScale="85" zoomScaleNormal="85" workbookViewId="0">
      <pane xSplit="2" ySplit="5" topLeftCell="C6" activePane="bottomRight" state="frozen"/>
      <selection pane="topRight" activeCell="C1" sqref="C1"/>
      <selection pane="bottomLeft" activeCell="A6" sqref="A6"/>
      <selection pane="bottomRight"/>
    </sheetView>
  </sheetViews>
  <sheetFormatPr defaultRowHeight="12.75"/>
  <cols>
    <col min="1" max="1" width="2.28515625" style="1" customWidth="1"/>
    <col min="2" max="2" width="37.28515625" style="1" customWidth="1"/>
    <col min="3" max="3" width="9.85546875" style="16" bestFit="1" customWidth="1"/>
    <col min="4" max="4" width="9.7109375" style="16" bestFit="1" customWidth="1"/>
    <col min="5" max="5" width="15.42578125" style="16" customWidth="1"/>
    <col min="6" max="15" width="9.140625" style="16" bestFit="1" customWidth="1"/>
    <col min="16" max="27" width="9.140625" style="16"/>
    <col min="28" max="16384" width="9.140625" style="1"/>
  </cols>
  <sheetData>
    <row r="1" spans="1:27" s="2" customFormat="1" ht="8.25" customHeight="1">
      <c r="C1" s="26"/>
      <c r="D1" s="26"/>
      <c r="E1" s="26"/>
      <c r="F1" s="26"/>
      <c r="G1" s="26"/>
      <c r="H1" s="26"/>
      <c r="I1" s="26"/>
      <c r="J1" s="26"/>
      <c r="K1" s="26"/>
      <c r="L1" s="26"/>
      <c r="M1" s="26"/>
      <c r="N1" s="26"/>
      <c r="O1" s="26"/>
      <c r="P1" s="26"/>
      <c r="Q1" s="26"/>
      <c r="R1" s="26"/>
      <c r="S1" s="26"/>
      <c r="T1" s="26"/>
      <c r="U1" s="26"/>
      <c r="V1" s="26"/>
      <c r="W1" s="26"/>
      <c r="X1" s="26"/>
      <c r="Y1" s="26"/>
      <c r="Z1" s="26"/>
      <c r="AA1" s="26"/>
    </row>
    <row r="2" spans="1:27" s="4" customFormat="1" ht="63.75" customHeight="1">
      <c r="C2" s="27"/>
      <c r="D2" s="27"/>
      <c r="E2" s="27"/>
      <c r="F2" s="27"/>
      <c r="G2" s="27"/>
      <c r="H2" s="27"/>
      <c r="I2" s="27"/>
      <c r="J2" s="27"/>
      <c r="K2" s="27"/>
      <c r="L2" s="27"/>
      <c r="M2" s="27"/>
      <c r="N2" s="27"/>
      <c r="O2" s="27"/>
      <c r="P2" s="27"/>
      <c r="Q2" s="27"/>
      <c r="R2" s="27"/>
      <c r="S2" s="27"/>
      <c r="T2" s="27"/>
      <c r="U2" s="27"/>
      <c r="V2" s="27"/>
      <c r="W2" s="27"/>
      <c r="X2" s="27"/>
      <c r="Y2" s="27"/>
      <c r="Z2" s="27"/>
      <c r="AA2" s="27"/>
    </row>
    <row r="3" spans="1:27" s="6" customFormat="1" ht="24.75" customHeight="1">
      <c r="A3" s="6" t="str">
        <f>'Introduction and Disclaimer'!A3</f>
        <v>Energy Efficiency and Renewables Finance Guide: Lighting upgrades case study</v>
      </c>
      <c r="C3" s="28"/>
      <c r="D3" s="28"/>
      <c r="E3" s="28"/>
      <c r="F3" s="28"/>
      <c r="G3" s="28"/>
      <c r="H3" s="28"/>
      <c r="I3" s="28"/>
      <c r="J3" s="28"/>
      <c r="K3" s="28"/>
      <c r="L3" s="28"/>
      <c r="M3" s="28"/>
      <c r="N3" s="28"/>
      <c r="O3" s="28"/>
      <c r="P3" s="28"/>
      <c r="Q3" s="28"/>
      <c r="R3" s="28"/>
      <c r="S3" s="28"/>
      <c r="T3" s="28"/>
      <c r="U3" s="28"/>
      <c r="V3" s="28"/>
      <c r="W3" s="28"/>
      <c r="X3" s="28"/>
      <c r="Y3" s="28"/>
      <c r="Z3" s="28"/>
      <c r="AA3" s="28"/>
    </row>
    <row r="4" spans="1:27" ht="4.5" customHeight="1"/>
    <row r="5" spans="1:27" s="6" customFormat="1" ht="15.75">
      <c r="A5" s="9" t="s">
        <v>32</v>
      </c>
      <c r="C5" s="28"/>
      <c r="D5" s="28"/>
      <c r="E5" s="28"/>
      <c r="F5" s="28"/>
      <c r="G5" s="28"/>
      <c r="H5" s="28"/>
      <c r="I5" s="28"/>
      <c r="J5" s="28"/>
      <c r="K5" s="28"/>
      <c r="L5" s="28"/>
      <c r="M5" s="28"/>
      <c r="N5" s="28"/>
      <c r="O5" s="28"/>
      <c r="P5" s="28"/>
      <c r="Q5" s="28"/>
      <c r="R5" s="28"/>
      <c r="S5" s="28"/>
      <c r="T5" s="28"/>
      <c r="U5" s="28"/>
      <c r="V5" s="28"/>
      <c r="W5" s="28"/>
      <c r="X5" s="28"/>
      <c r="Y5" s="28"/>
      <c r="Z5" s="28"/>
      <c r="AA5" s="28"/>
    </row>
    <row r="7" spans="1:27" s="19" customFormat="1">
      <c r="A7" s="17" t="s">
        <v>1</v>
      </c>
      <c r="B7" s="18"/>
      <c r="C7" s="29"/>
      <c r="D7" s="29"/>
      <c r="E7" s="29"/>
      <c r="F7" s="29"/>
      <c r="G7" s="30"/>
      <c r="H7" s="29"/>
      <c r="I7" s="29"/>
      <c r="J7" s="29"/>
      <c r="K7" s="29"/>
      <c r="L7" s="29"/>
      <c r="M7" s="29"/>
      <c r="N7" s="29"/>
      <c r="O7" s="29"/>
      <c r="P7" s="29"/>
      <c r="Q7" s="29"/>
      <c r="R7" s="29"/>
      <c r="S7" s="29"/>
      <c r="T7" s="29"/>
      <c r="U7" s="29"/>
      <c r="V7" s="29"/>
      <c r="W7" s="29"/>
      <c r="X7" s="29"/>
      <c r="Y7" s="29"/>
      <c r="Z7" s="29"/>
      <c r="AA7" s="29"/>
    </row>
    <row r="9" spans="1:27" s="10" customFormat="1">
      <c r="B9" s="23" t="s">
        <v>16</v>
      </c>
      <c r="C9" s="31"/>
      <c r="D9" s="31"/>
      <c r="E9" s="31"/>
      <c r="F9" s="31"/>
      <c r="G9" s="31"/>
      <c r="H9" s="31"/>
      <c r="I9" s="31"/>
      <c r="J9" s="31"/>
      <c r="K9" s="31"/>
      <c r="L9" s="31"/>
      <c r="M9" s="31"/>
      <c r="N9" s="31"/>
      <c r="O9" s="31"/>
      <c r="P9" s="31"/>
      <c r="Q9" s="31"/>
      <c r="R9" s="31"/>
      <c r="S9" s="31"/>
      <c r="T9" s="31"/>
      <c r="U9" s="31"/>
      <c r="V9" s="31"/>
      <c r="W9" s="31"/>
      <c r="X9" s="31"/>
      <c r="Y9" s="31"/>
      <c r="Z9" s="31"/>
      <c r="AA9" s="31"/>
    </row>
    <row r="11" spans="1:27" s="11" customFormat="1">
      <c r="B11" s="25" t="s">
        <v>17</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row>
    <row r="13" spans="1:27" ht="167.25" customHeight="1">
      <c r="B13" s="96" t="str">
        <f>VLOOKUP(Technology,Technology_Descriptions,2,0)</f>
        <v>Office tenant CMR runs a whole floor tenancy in a relatively modern office building. Their current lighting installation comprises of 190 fairly standard dual 36W T8 fluorescent tube fittings, with older style magnetic type control gear (i.e. ballasts). These fittings each consume approximately 88W, of which 72W is consumed by the lamps and an additional 16W is consumed by the ballasts. These lamps are coming to their end of their lifespan, and can be replaced with similar T8 fluorescent technology combined with upgrading the ballasts to more efficient electronic versions. A more energy efficient option would be to replace the fittings with 210  single tube 28W T5 light and fittings. This would replace both the tube and the ballast of the older fittings. A few addition fittings were required where light output was not adequate. The T5 tubes also have a slightly improved lifespan when compared to the standard T8 fluorescent tubes.</v>
      </c>
      <c r="C13" s="96"/>
      <c r="D13" s="96"/>
      <c r="E13" s="96"/>
      <c r="F13" s="96"/>
      <c r="G13" s="96"/>
      <c r="H13" s="96"/>
    </row>
    <row r="15" spans="1:27" s="11" customFormat="1">
      <c r="B15" s="25" t="s">
        <v>489</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row>
    <row r="16" spans="1:27">
      <c r="C16" s="1"/>
      <c r="D16" s="1"/>
      <c r="E16" s="1"/>
      <c r="F16" s="1"/>
      <c r="G16" s="1"/>
      <c r="H16" s="1"/>
      <c r="I16" s="1"/>
      <c r="J16" s="1"/>
      <c r="K16" s="1"/>
      <c r="L16" s="1"/>
      <c r="M16" s="1"/>
      <c r="N16" s="1"/>
      <c r="O16" s="1"/>
      <c r="P16" s="1"/>
      <c r="Q16" s="1"/>
      <c r="R16" s="1"/>
      <c r="S16" s="1"/>
      <c r="T16" s="1"/>
      <c r="U16" s="1"/>
      <c r="V16" s="1"/>
      <c r="W16" s="1"/>
      <c r="X16" s="1"/>
      <c r="Y16" s="1"/>
      <c r="Z16" s="1"/>
      <c r="AA16" s="1"/>
    </row>
    <row r="17" spans="2:27" ht="39" customHeight="1">
      <c r="B17" s="97" t="s">
        <v>490</v>
      </c>
      <c r="C17" s="97"/>
      <c r="D17" s="97"/>
      <c r="E17" s="97"/>
      <c r="F17" s="97"/>
      <c r="G17" s="97"/>
      <c r="H17" s="97"/>
      <c r="Q17" s="1"/>
      <c r="R17" s="1"/>
      <c r="S17" s="1"/>
      <c r="T17" s="1"/>
      <c r="U17" s="1"/>
      <c r="V17" s="1"/>
      <c r="W17" s="1"/>
      <c r="X17" s="1"/>
      <c r="Y17" s="1"/>
      <c r="Z17" s="1"/>
      <c r="AA17" s="1"/>
    </row>
    <row r="18" spans="2:27">
      <c r="C18" s="1"/>
      <c r="D18" s="1"/>
      <c r="E18" s="1"/>
      <c r="F18" s="1"/>
      <c r="G18" s="1"/>
      <c r="H18" s="1"/>
      <c r="I18" s="1"/>
      <c r="J18" s="1"/>
      <c r="K18" s="1"/>
      <c r="L18" s="1"/>
      <c r="M18" s="1"/>
      <c r="N18" s="1"/>
      <c r="O18" s="1"/>
      <c r="P18" s="1"/>
      <c r="Q18" s="1"/>
      <c r="R18" s="1"/>
      <c r="S18" s="1"/>
      <c r="T18" s="1"/>
      <c r="U18" s="1"/>
      <c r="V18" s="1"/>
      <c r="W18" s="1"/>
      <c r="X18" s="1"/>
      <c r="Y18" s="1"/>
      <c r="Z18" s="1"/>
      <c r="AA18" s="1"/>
    </row>
    <row r="19" spans="2:27" s="62" customFormat="1">
      <c r="B19" s="97" t="s">
        <v>526</v>
      </c>
      <c r="C19" s="97"/>
      <c r="D19" s="97"/>
      <c r="E19" s="97"/>
      <c r="F19" s="97"/>
      <c r="G19" s="97"/>
      <c r="H19" s="97"/>
      <c r="I19" s="64"/>
      <c r="J19" s="64"/>
      <c r="K19" s="64"/>
      <c r="L19" s="64"/>
      <c r="M19" s="64"/>
      <c r="N19" s="64"/>
      <c r="O19" s="64"/>
      <c r="P19" s="64"/>
    </row>
    <row r="20" spans="2:27" s="62" customFormat="1"/>
    <row r="21" spans="2:27" ht="25.5">
      <c r="B21" s="12" t="s">
        <v>18</v>
      </c>
      <c r="C21" s="13" t="s">
        <v>63</v>
      </c>
      <c r="D21" s="13" t="s">
        <v>64</v>
      </c>
      <c r="E21" s="13" t="s">
        <v>66</v>
      </c>
    </row>
    <row r="22" spans="2:27" ht="12.75" customHeight="1">
      <c r="B22" s="1" t="s">
        <v>20</v>
      </c>
      <c r="C22" s="50">
        <f>INDEX(Standard_Assumps,MATCH($B22,Equip_Inputs,0),MATCH(Technology,Equipment_Types,0))</f>
        <v>7600</v>
      </c>
      <c r="D22" s="35"/>
      <c r="E22" s="50">
        <f>IF(D22="",C22,D22)</f>
        <v>7600</v>
      </c>
      <c r="F22" s="15"/>
      <c r="G22" s="97" t="s">
        <v>527</v>
      </c>
      <c r="H22" s="97"/>
      <c r="I22" s="97"/>
      <c r="J22" s="97"/>
      <c r="K22" s="97"/>
      <c r="L22" s="97"/>
      <c r="M22" s="97"/>
      <c r="N22" s="97"/>
      <c r="O22" s="97"/>
      <c r="P22" s="97"/>
      <c r="Q22" s="97"/>
      <c r="R22" s="97"/>
    </row>
    <row r="23" spans="2:27">
      <c r="B23" s="1" t="s">
        <v>21</v>
      </c>
      <c r="C23" s="50">
        <f>INDEX(Standard_Assumps,MATCH($B23,Equip_Inputs,0),MATCH(Technology,Equipment_Types,0))</f>
        <v>988</v>
      </c>
      <c r="D23" s="35"/>
      <c r="E23" s="50">
        <f>IF(D23="",C23,D23)</f>
        <v>988</v>
      </c>
      <c r="F23" s="15"/>
    </row>
    <row r="24" spans="2:27">
      <c r="B24" s="1" t="s">
        <v>22</v>
      </c>
      <c r="C24" s="15">
        <f>INDEX(Standard_Assumps,MATCH($B24,Equip_Inputs,0),MATCH(Technology,Equipment_Types,0))</f>
        <v>41800</v>
      </c>
      <c r="D24" s="35"/>
      <c r="E24" s="15">
        <f t="shared" ref="E24:E25" si="0">IF(D24="",C24,D24)</f>
        <v>41800</v>
      </c>
      <c r="F24" s="15"/>
    </row>
    <row r="25" spans="2:27">
      <c r="B25" s="1" t="s">
        <v>2</v>
      </c>
      <c r="C25" s="15">
        <f>INDEX(Standard_Assumps,MATCH($B25,Equip_Inputs,0),MATCH(Technology,Equipment_Types,0))</f>
        <v>6.4</v>
      </c>
      <c r="D25" s="35"/>
      <c r="E25" s="15">
        <f t="shared" si="0"/>
        <v>6.4</v>
      </c>
      <c r="F25" s="15"/>
    </row>
    <row r="26" spans="2:27">
      <c r="D26" s="1"/>
    </row>
    <row r="27" spans="2:27" s="11" customFormat="1">
      <c r="B27" s="25" t="s">
        <v>523</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row>
    <row r="29" spans="2:27" ht="38.25" customHeight="1">
      <c r="B29" s="97" t="s">
        <v>491</v>
      </c>
      <c r="C29" s="97"/>
      <c r="D29" s="97"/>
      <c r="E29" s="97"/>
      <c r="F29" s="97"/>
      <c r="G29" s="97"/>
      <c r="H29" s="97"/>
      <c r="Q29" s="1"/>
      <c r="R29" s="1"/>
      <c r="S29" s="1"/>
      <c r="T29" s="1"/>
      <c r="U29" s="1"/>
      <c r="V29" s="1"/>
      <c r="W29" s="1"/>
      <c r="X29" s="1"/>
      <c r="Y29" s="1"/>
      <c r="Z29" s="1"/>
      <c r="AA29" s="1"/>
    </row>
    <row r="30" spans="2:27">
      <c r="C30" s="1"/>
      <c r="D30" s="1"/>
      <c r="E30" s="1"/>
      <c r="F30" s="1"/>
      <c r="G30" s="1"/>
      <c r="H30" s="1"/>
      <c r="I30" s="1"/>
      <c r="J30" s="1"/>
      <c r="K30" s="1"/>
      <c r="L30" s="1"/>
      <c r="M30" s="1"/>
      <c r="N30" s="1"/>
      <c r="O30" s="1"/>
      <c r="P30" s="1"/>
      <c r="Q30" s="1"/>
      <c r="R30" s="1"/>
      <c r="S30" s="1"/>
      <c r="T30" s="1"/>
      <c r="U30" s="1"/>
      <c r="V30" s="1"/>
      <c r="W30" s="1"/>
      <c r="X30" s="1"/>
      <c r="Y30" s="1"/>
      <c r="Z30" s="1"/>
      <c r="AA30" s="1"/>
    </row>
    <row r="31" spans="2:27" s="62" customFormat="1">
      <c r="B31" s="97" t="s">
        <v>526</v>
      </c>
      <c r="C31" s="97"/>
      <c r="D31" s="97"/>
      <c r="E31" s="97"/>
      <c r="F31" s="97"/>
      <c r="G31" s="97"/>
      <c r="H31" s="97"/>
      <c r="I31" s="64"/>
      <c r="J31" s="64"/>
      <c r="K31" s="64"/>
      <c r="L31" s="64"/>
      <c r="M31" s="64"/>
      <c r="N31" s="64"/>
      <c r="O31" s="64"/>
      <c r="P31" s="64"/>
    </row>
    <row r="32" spans="2:27" s="62" customFormat="1"/>
    <row r="33" spans="2:27" ht="25.5">
      <c r="B33" s="12" t="s">
        <v>40</v>
      </c>
      <c r="C33" s="13" t="s">
        <v>63</v>
      </c>
      <c r="D33" s="13" t="s">
        <v>64</v>
      </c>
      <c r="E33" s="13" t="s">
        <v>66</v>
      </c>
    </row>
    <row r="34" spans="2:27">
      <c r="B34" s="1" t="s">
        <v>20</v>
      </c>
      <c r="C34" s="50">
        <f>INDEX(Efficient_Assumps,MATCH($B34,Equip_Inputs,0),MATCH(Technology,Equipment_Types,0))</f>
        <v>25200</v>
      </c>
      <c r="D34" s="35"/>
      <c r="E34" s="50">
        <f>IF(D34="",C34,D34)</f>
        <v>25200</v>
      </c>
    </row>
    <row r="35" spans="2:27">
      <c r="B35" s="1" t="s">
        <v>21</v>
      </c>
      <c r="C35" s="50">
        <f>INDEX(Efficient_Assumps,MATCH($B35,Equip_Inputs,0),MATCH(Technology,Equipment_Types,0))</f>
        <v>546</v>
      </c>
      <c r="D35" s="35"/>
      <c r="E35" s="50">
        <f>IF(D35="",C35,D35)</f>
        <v>546</v>
      </c>
    </row>
    <row r="36" spans="2:27">
      <c r="B36" s="1" t="s">
        <v>22</v>
      </c>
      <c r="C36" s="15">
        <f>INDEX(Efficient_Assumps,MATCH($B36,Equip_Inputs,0),MATCH(Technology,Equipment_Types,0))</f>
        <v>14700</v>
      </c>
      <c r="D36" s="35"/>
      <c r="E36" s="15">
        <f t="shared" ref="E36:E37" si="1">IF(D36="",C36,D36)</f>
        <v>14700</v>
      </c>
    </row>
    <row r="37" spans="2:27">
      <c r="B37" s="1" t="s">
        <v>2</v>
      </c>
      <c r="C37" s="15">
        <f>INDEX(Efficient_Assumps,MATCH($B37,Equip_Inputs,0),MATCH(Technology,Equipment_Types,0))</f>
        <v>8</v>
      </c>
      <c r="D37" s="35"/>
      <c r="E37" s="15">
        <f t="shared" si="1"/>
        <v>8</v>
      </c>
    </row>
    <row r="39" spans="2:27" s="10" customFormat="1">
      <c r="B39" s="23" t="s">
        <v>450</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row>
    <row r="41" spans="2:27" s="11" customFormat="1">
      <c r="B41" s="25" t="s">
        <v>456</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row>
    <row r="43" spans="2:27" ht="78.75" customHeight="1">
      <c r="B43" s="97" t="s">
        <v>533</v>
      </c>
      <c r="C43" s="97"/>
      <c r="D43" s="97"/>
      <c r="E43" s="97"/>
      <c r="F43" s="97"/>
      <c r="G43" s="97"/>
      <c r="H43" s="97"/>
    </row>
    <row r="45" spans="2:27" ht="25.5" customHeight="1">
      <c r="B45" s="97" t="s">
        <v>457</v>
      </c>
      <c r="C45" s="97"/>
      <c r="D45" s="97"/>
      <c r="E45" s="97"/>
      <c r="F45" s="97"/>
      <c r="G45" s="97"/>
      <c r="H45" s="97"/>
    </row>
    <row r="47" spans="2:27" s="62" customFormat="1">
      <c r="B47" s="63" t="s">
        <v>534</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row>
    <row r="48" spans="2:27" s="62" customFormat="1">
      <c r="C48" s="64"/>
      <c r="D48" s="64"/>
      <c r="E48" s="64"/>
      <c r="F48" s="64"/>
      <c r="G48" s="64"/>
      <c r="H48" s="64"/>
      <c r="I48" s="64"/>
      <c r="J48" s="64"/>
      <c r="K48" s="64"/>
      <c r="L48" s="64"/>
      <c r="M48" s="64"/>
      <c r="N48" s="64"/>
      <c r="O48" s="64"/>
      <c r="P48" s="64"/>
      <c r="Q48" s="64"/>
      <c r="R48" s="64"/>
      <c r="S48" s="64"/>
      <c r="T48" s="64"/>
      <c r="U48" s="64"/>
      <c r="V48" s="64"/>
      <c r="W48" s="64"/>
      <c r="X48" s="64"/>
      <c r="Y48" s="64"/>
      <c r="Z48" s="64"/>
      <c r="AA48" s="64"/>
    </row>
    <row r="49" spans="2:27" s="62" customFormat="1" ht="25.5">
      <c r="B49" s="12" t="s">
        <v>40</v>
      </c>
      <c r="C49" s="13" t="s">
        <v>63</v>
      </c>
      <c r="D49" s="13" t="s">
        <v>64</v>
      </c>
      <c r="E49" s="13" t="s">
        <v>66</v>
      </c>
      <c r="F49" s="64"/>
      <c r="G49" s="64"/>
      <c r="H49" s="64"/>
      <c r="I49" s="64"/>
      <c r="J49" s="64"/>
      <c r="K49" s="64"/>
      <c r="L49" s="64"/>
      <c r="M49" s="64"/>
      <c r="N49" s="64"/>
      <c r="O49" s="64"/>
      <c r="P49" s="64"/>
      <c r="Q49" s="64"/>
      <c r="R49" s="64"/>
      <c r="S49" s="64"/>
      <c r="T49" s="64"/>
      <c r="U49" s="64"/>
      <c r="V49" s="64"/>
      <c r="W49" s="64"/>
      <c r="X49" s="64"/>
      <c r="Y49" s="64"/>
      <c r="Z49" s="64"/>
      <c r="AA49" s="64"/>
    </row>
    <row r="50" spans="2:27" s="62" customFormat="1">
      <c r="B50" s="62" t="s">
        <v>540</v>
      </c>
      <c r="C50" s="14">
        <f>36*2+16</f>
        <v>88</v>
      </c>
      <c r="D50" s="35"/>
      <c r="E50" s="14">
        <f>IF(D50="",C50,D50)</f>
        <v>88</v>
      </c>
      <c r="F50" s="95" t="s">
        <v>542</v>
      </c>
      <c r="G50" s="95"/>
      <c r="H50" s="95"/>
      <c r="I50" s="95"/>
      <c r="J50" s="95"/>
      <c r="K50" s="95"/>
      <c r="L50" s="95"/>
      <c r="M50" s="95"/>
      <c r="N50" s="64"/>
      <c r="O50" s="64"/>
      <c r="P50" s="64"/>
      <c r="Q50" s="64"/>
      <c r="R50" s="64"/>
      <c r="S50" s="64"/>
      <c r="T50" s="64"/>
      <c r="U50" s="64"/>
      <c r="V50" s="64"/>
      <c r="W50" s="64"/>
      <c r="X50" s="64"/>
      <c r="Y50" s="64"/>
      <c r="Z50" s="64"/>
      <c r="AA50" s="64"/>
    </row>
    <row r="51" spans="2:27" s="62" customFormat="1">
      <c r="B51" s="62" t="s">
        <v>535</v>
      </c>
      <c r="C51" s="14">
        <v>380</v>
      </c>
      <c r="D51" s="35"/>
      <c r="E51" s="14">
        <f>IF(D51="",C51,D51)</f>
        <v>380</v>
      </c>
      <c r="F51" s="64"/>
      <c r="G51" s="64"/>
      <c r="H51" s="64"/>
      <c r="I51" s="64"/>
      <c r="J51" s="64"/>
      <c r="K51" s="64"/>
      <c r="L51" s="64"/>
      <c r="M51" s="64"/>
      <c r="N51" s="64"/>
      <c r="O51" s="64"/>
      <c r="P51" s="64"/>
      <c r="Q51" s="64"/>
      <c r="R51" s="64"/>
      <c r="S51" s="64"/>
      <c r="T51" s="64"/>
      <c r="U51" s="64"/>
      <c r="V51" s="64"/>
      <c r="W51" s="64"/>
      <c r="X51" s="64"/>
      <c r="Y51" s="64"/>
      <c r="Z51" s="64"/>
      <c r="AA51" s="64"/>
    </row>
    <row r="52" spans="2:27" s="62" customFormat="1">
      <c r="B52" s="62" t="s">
        <v>536</v>
      </c>
      <c r="C52" s="14">
        <v>2500</v>
      </c>
      <c r="D52" s="35"/>
      <c r="E52" s="14">
        <f t="shared" ref="E52:E53" si="2">IF(D52="",C52,D52)</f>
        <v>2500</v>
      </c>
      <c r="F52" s="95" t="s">
        <v>544</v>
      </c>
      <c r="G52" s="95"/>
      <c r="H52" s="95"/>
      <c r="I52" s="95"/>
      <c r="J52" s="95"/>
      <c r="K52" s="95"/>
      <c r="L52" s="95"/>
      <c r="M52" s="95"/>
      <c r="N52" s="64"/>
      <c r="O52" s="64"/>
      <c r="P52" s="64"/>
      <c r="Q52" s="64"/>
      <c r="R52" s="64"/>
      <c r="S52" s="64"/>
      <c r="T52" s="64"/>
      <c r="U52" s="64"/>
      <c r="V52" s="64"/>
      <c r="W52" s="64"/>
      <c r="X52" s="64"/>
      <c r="Y52" s="64"/>
      <c r="Z52" s="64"/>
      <c r="AA52" s="64"/>
    </row>
    <row r="53" spans="2:27" s="62" customFormat="1">
      <c r="B53" s="62" t="s">
        <v>537</v>
      </c>
      <c r="C53" s="14">
        <v>6</v>
      </c>
      <c r="D53" s="35"/>
      <c r="E53" s="14">
        <f t="shared" si="2"/>
        <v>6</v>
      </c>
      <c r="F53" s="95" t="s">
        <v>543</v>
      </c>
      <c r="G53" s="95"/>
      <c r="H53" s="95"/>
      <c r="I53" s="95"/>
      <c r="J53" s="95"/>
      <c r="K53" s="95"/>
      <c r="L53" s="95"/>
      <c r="M53" s="95"/>
      <c r="N53" s="64"/>
      <c r="O53" s="64"/>
      <c r="P53" s="64"/>
      <c r="Q53" s="64"/>
      <c r="R53" s="64"/>
      <c r="S53" s="64"/>
      <c r="T53" s="64"/>
      <c r="U53" s="64"/>
      <c r="V53" s="64"/>
      <c r="W53" s="64"/>
      <c r="X53" s="64"/>
      <c r="Y53" s="64"/>
      <c r="Z53" s="64"/>
      <c r="AA53" s="64"/>
    </row>
    <row r="54" spans="2:27" s="62" customFormat="1">
      <c r="C54" s="64"/>
      <c r="D54" s="64"/>
      <c r="E54" s="64"/>
      <c r="F54" s="64"/>
      <c r="G54" s="64"/>
      <c r="H54" s="64"/>
      <c r="I54" s="64"/>
      <c r="J54" s="64"/>
      <c r="K54" s="64"/>
      <c r="L54" s="64"/>
      <c r="M54" s="64"/>
      <c r="N54" s="64"/>
      <c r="O54" s="64"/>
      <c r="P54" s="64"/>
      <c r="Q54" s="64"/>
      <c r="R54" s="64"/>
      <c r="S54" s="64"/>
      <c r="T54" s="64"/>
      <c r="U54" s="64"/>
      <c r="V54" s="64"/>
      <c r="W54" s="64"/>
      <c r="X54" s="64"/>
      <c r="Y54" s="64"/>
      <c r="Z54" s="64"/>
      <c r="AA54" s="64"/>
    </row>
    <row r="55" spans="2:27" s="62" customFormat="1">
      <c r="B55" s="62" t="s">
        <v>538</v>
      </c>
      <c r="C55" s="14">
        <f>PRODUCT(E50:E53)/1000000</f>
        <v>501.6</v>
      </c>
      <c r="D55" s="64"/>
      <c r="E55" s="64"/>
      <c r="F55" s="64"/>
      <c r="G55" s="64"/>
      <c r="H55" s="64"/>
      <c r="I55" s="64"/>
      <c r="J55" s="64"/>
      <c r="K55" s="64"/>
      <c r="L55" s="64"/>
      <c r="M55" s="64"/>
      <c r="N55" s="64"/>
      <c r="O55" s="64"/>
      <c r="P55" s="64"/>
      <c r="Q55" s="64"/>
      <c r="R55" s="64"/>
      <c r="S55" s="64"/>
      <c r="T55" s="64"/>
      <c r="U55" s="64"/>
      <c r="V55" s="64"/>
      <c r="W55" s="64"/>
      <c r="X55" s="64"/>
      <c r="Y55" s="64"/>
      <c r="Z55" s="64"/>
      <c r="AA55" s="64"/>
    </row>
    <row r="56" spans="2:27" s="62" customFormat="1">
      <c r="C56" s="64"/>
      <c r="D56" s="64"/>
      <c r="E56" s="64"/>
      <c r="F56" s="64"/>
      <c r="G56" s="64"/>
      <c r="H56" s="64"/>
      <c r="I56" s="64"/>
      <c r="J56" s="64"/>
      <c r="K56" s="64"/>
      <c r="L56" s="64"/>
      <c r="M56" s="64"/>
      <c r="N56" s="64"/>
      <c r="O56" s="64"/>
      <c r="P56" s="64"/>
      <c r="Q56" s="64"/>
      <c r="R56" s="64"/>
      <c r="S56" s="64"/>
      <c r="T56" s="64"/>
      <c r="U56" s="64"/>
      <c r="V56" s="64"/>
      <c r="W56" s="64"/>
      <c r="X56" s="64"/>
      <c r="Y56" s="64"/>
      <c r="Z56" s="64"/>
      <c r="AA56" s="64"/>
    </row>
    <row r="57" spans="2:27" s="62" customFormat="1">
      <c r="B57" s="63" t="s">
        <v>539</v>
      </c>
      <c r="C57" s="64"/>
      <c r="D57" s="64"/>
      <c r="E57" s="64"/>
      <c r="F57" s="64"/>
      <c r="G57" s="64"/>
      <c r="H57" s="64"/>
      <c r="I57" s="64"/>
      <c r="J57" s="64"/>
      <c r="K57" s="64"/>
      <c r="L57" s="64"/>
      <c r="M57" s="64"/>
      <c r="N57" s="64"/>
      <c r="O57" s="64"/>
      <c r="P57" s="64"/>
      <c r="Q57" s="64"/>
      <c r="R57" s="64"/>
      <c r="S57" s="64"/>
      <c r="T57" s="64"/>
      <c r="U57" s="64"/>
      <c r="V57" s="64"/>
      <c r="W57" s="64"/>
      <c r="X57" s="64"/>
      <c r="Y57" s="64"/>
      <c r="Z57" s="64"/>
      <c r="AA57" s="64"/>
    </row>
    <row r="58" spans="2:27" s="62" customFormat="1">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2:27" s="62" customFormat="1" ht="25.5">
      <c r="B59" s="12" t="s">
        <v>40</v>
      </c>
      <c r="C59" s="13" t="s">
        <v>63</v>
      </c>
      <c r="D59" s="13" t="s">
        <v>64</v>
      </c>
      <c r="E59" s="13" t="s">
        <v>66</v>
      </c>
      <c r="F59" s="64"/>
      <c r="G59" s="64"/>
      <c r="H59" s="64"/>
      <c r="I59" s="64"/>
      <c r="J59" s="64"/>
      <c r="K59" s="64"/>
      <c r="L59" s="64"/>
      <c r="M59" s="64"/>
      <c r="N59" s="64"/>
      <c r="O59" s="64"/>
      <c r="P59" s="64"/>
      <c r="Q59" s="64"/>
      <c r="R59" s="64"/>
      <c r="S59" s="64"/>
      <c r="T59" s="64"/>
      <c r="U59" s="64"/>
      <c r="V59" s="64"/>
      <c r="W59" s="64"/>
      <c r="X59" s="64"/>
      <c r="Y59" s="64"/>
      <c r="Z59" s="64"/>
      <c r="AA59" s="64"/>
    </row>
    <row r="60" spans="2:27" s="62" customFormat="1" ht="12.75" customHeight="1">
      <c r="B60" s="62" t="s">
        <v>540</v>
      </c>
      <c r="C60" s="14">
        <v>28</v>
      </c>
      <c r="D60" s="35"/>
      <c r="E60" s="14">
        <f>IF(D60="",C60,D60)</f>
        <v>28</v>
      </c>
      <c r="F60" s="95" t="s">
        <v>563</v>
      </c>
      <c r="G60" s="95"/>
      <c r="H60" s="95"/>
      <c r="I60" s="95"/>
      <c r="J60" s="95"/>
      <c r="K60" s="95"/>
      <c r="L60" s="95"/>
      <c r="M60" s="95"/>
      <c r="N60" s="64"/>
      <c r="O60" s="64"/>
      <c r="P60" s="64"/>
      <c r="Q60" s="64"/>
      <c r="R60" s="64"/>
      <c r="S60" s="64"/>
      <c r="T60" s="64"/>
      <c r="U60" s="64"/>
      <c r="V60" s="64"/>
      <c r="W60" s="64"/>
      <c r="X60" s="64"/>
      <c r="Y60" s="64"/>
      <c r="Z60" s="64"/>
      <c r="AA60" s="64"/>
    </row>
    <row r="61" spans="2:27" s="62" customFormat="1">
      <c r="B61" s="62" t="s">
        <v>535</v>
      </c>
      <c r="C61" s="14">
        <v>210</v>
      </c>
      <c r="D61" s="35"/>
      <c r="E61" s="14">
        <f>IF(D61="",C61,D61)</f>
        <v>210</v>
      </c>
      <c r="F61" s="64"/>
      <c r="G61" s="64"/>
      <c r="H61" s="64"/>
      <c r="I61" s="64"/>
      <c r="J61" s="64"/>
      <c r="K61" s="64"/>
      <c r="L61" s="64"/>
      <c r="M61" s="64"/>
      <c r="N61" s="64"/>
      <c r="O61" s="64"/>
      <c r="P61" s="64"/>
      <c r="Q61" s="64"/>
      <c r="R61" s="64"/>
      <c r="S61" s="64"/>
      <c r="T61" s="64"/>
      <c r="U61" s="64"/>
      <c r="V61" s="64"/>
      <c r="W61" s="64"/>
      <c r="X61" s="64"/>
      <c r="Y61" s="64"/>
      <c r="Z61" s="64"/>
      <c r="AA61" s="64"/>
    </row>
    <row r="62" spans="2:27" s="62" customFormat="1" ht="12.75" customHeight="1">
      <c r="B62" s="62" t="s">
        <v>536</v>
      </c>
      <c r="C62" s="14">
        <v>2500</v>
      </c>
      <c r="D62" s="35"/>
      <c r="E62" s="14">
        <f t="shared" ref="E62:E63" si="3">IF(D62="",C62,D62)</f>
        <v>2500</v>
      </c>
      <c r="F62" s="95" t="s">
        <v>544</v>
      </c>
      <c r="G62" s="95"/>
      <c r="H62" s="95"/>
      <c r="I62" s="95"/>
      <c r="J62" s="95"/>
      <c r="K62" s="95"/>
      <c r="L62" s="95"/>
      <c r="M62" s="95"/>
      <c r="N62" s="64"/>
      <c r="O62" s="64"/>
      <c r="P62" s="64"/>
      <c r="Q62" s="64"/>
      <c r="R62" s="64"/>
      <c r="S62" s="64"/>
      <c r="T62" s="64"/>
      <c r="U62" s="64"/>
      <c r="V62" s="64"/>
      <c r="W62" s="64"/>
      <c r="X62" s="64"/>
      <c r="Y62" s="64"/>
      <c r="Z62" s="64"/>
      <c r="AA62" s="64"/>
    </row>
    <row r="63" spans="2:27" s="62" customFormat="1" ht="12.75" customHeight="1">
      <c r="B63" s="62" t="s">
        <v>537</v>
      </c>
      <c r="C63" s="14">
        <v>8</v>
      </c>
      <c r="D63" s="35"/>
      <c r="E63" s="14">
        <f t="shared" si="3"/>
        <v>8</v>
      </c>
      <c r="F63" s="95" t="s">
        <v>543</v>
      </c>
      <c r="G63" s="95"/>
      <c r="H63" s="95"/>
      <c r="I63" s="95"/>
      <c r="J63" s="95"/>
      <c r="K63" s="95"/>
      <c r="L63" s="95"/>
      <c r="M63" s="95"/>
      <c r="N63" s="64"/>
      <c r="O63" s="64"/>
      <c r="P63" s="64"/>
      <c r="Q63" s="64"/>
      <c r="R63" s="64"/>
      <c r="S63" s="64"/>
      <c r="T63" s="64"/>
      <c r="U63" s="64"/>
      <c r="V63" s="64"/>
      <c r="W63" s="64"/>
      <c r="X63" s="64"/>
      <c r="Y63" s="64"/>
      <c r="Z63" s="64"/>
      <c r="AA63" s="64"/>
    </row>
    <row r="64" spans="2:27" s="62" customFormat="1">
      <c r="C64" s="64"/>
      <c r="D64" s="64"/>
      <c r="E64" s="64"/>
      <c r="F64" s="64"/>
      <c r="G64" s="64"/>
      <c r="H64" s="64"/>
      <c r="I64" s="64"/>
      <c r="J64" s="64"/>
      <c r="K64" s="64"/>
      <c r="L64" s="64"/>
      <c r="M64" s="64"/>
      <c r="N64" s="64"/>
      <c r="O64" s="64"/>
      <c r="P64" s="64"/>
      <c r="Q64" s="64"/>
      <c r="R64" s="64"/>
      <c r="S64" s="64"/>
      <c r="T64" s="64"/>
      <c r="U64" s="64"/>
      <c r="V64" s="64"/>
      <c r="W64" s="64"/>
      <c r="X64" s="64"/>
      <c r="Y64" s="64"/>
      <c r="Z64" s="64"/>
      <c r="AA64" s="64"/>
    </row>
    <row r="65" spans="2:27" s="62" customFormat="1">
      <c r="B65" s="62" t="s">
        <v>545</v>
      </c>
      <c r="C65" s="14">
        <f>PRODUCT(E60:E63)/1000000</f>
        <v>117.6</v>
      </c>
      <c r="D65" s="64"/>
      <c r="E65" s="64"/>
      <c r="F65" s="64"/>
      <c r="G65" s="64"/>
      <c r="H65" s="64"/>
      <c r="I65" s="64"/>
      <c r="J65" s="64"/>
      <c r="K65" s="64"/>
      <c r="L65" s="64"/>
      <c r="M65" s="64"/>
      <c r="N65" s="64"/>
      <c r="O65" s="64"/>
      <c r="P65" s="64"/>
      <c r="Q65" s="64"/>
      <c r="R65" s="64"/>
      <c r="S65" s="64"/>
      <c r="T65" s="64"/>
      <c r="U65" s="64"/>
      <c r="V65" s="64"/>
      <c r="W65" s="64"/>
      <c r="X65" s="64"/>
      <c r="Y65" s="64"/>
      <c r="Z65" s="64"/>
      <c r="AA65" s="64"/>
    </row>
    <row r="66" spans="2:27" s="62" customFormat="1">
      <c r="C66" s="64"/>
      <c r="D66" s="64"/>
      <c r="E66" s="64"/>
      <c r="F66" s="64"/>
      <c r="G66" s="64"/>
      <c r="H66" s="64"/>
      <c r="I66" s="64"/>
      <c r="J66" s="64"/>
      <c r="K66" s="64"/>
      <c r="L66" s="64"/>
      <c r="M66" s="64"/>
      <c r="N66" s="64"/>
      <c r="O66" s="64"/>
      <c r="P66" s="64"/>
      <c r="Q66" s="64"/>
      <c r="R66" s="64"/>
      <c r="S66" s="64"/>
      <c r="T66" s="64"/>
      <c r="U66" s="64"/>
      <c r="V66" s="64"/>
      <c r="W66" s="64"/>
      <c r="X66" s="64"/>
      <c r="Y66" s="64"/>
      <c r="Z66" s="64"/>
      <c r="AA66" s="64"/>
    </row>
    <row r="67" spans="2:27" s="62" customFormat="1">
      <c r="B67" s="62" t="s">
        <v>546</v>
      </c>
      <c r="C67" s="14">
        <f>C55-C65</f>
        <v>384</v>
      </c>
      <c r="D67" s="64"/>
      <c r="E67" s="64"/>
      <c r="F67" s="64"/>
      <c r="G67" s="64"/>
      <c r="H67" s="64"/>
      <c r="I67" s="64"/>
      <c r="J67" s="64"/>
      <c r="K67" s="64"/>
      <c r="L67" s="64"/>
      <c r="M67" s="64"/>
      <c r="N67" s="64"/>
      <c r="O67" s="64"/>
      <c r="P67" s="64"/>
      <c r="Q67" s="64"/>
      <c r="R67" s="64"/>
      <c r="S67" s="64"/>
      <c r="T67" s="64"/>
      <c r="U67" s="64"/>
      <c r="V67" s="64"/>
      <c r="W67" s="64"/>
      <c r="X67" s="64"/>
      <c r="Y67" s="64"/>
      <c r="Z67" s="64"/>
      <c r="AA67" s="64"/>
    </row>
    <row r="68" spans="2:27" s="62" customFormat="1">
      <c r="C68" s="64"/>
      <c r="D68" s="64"/>
      <c r="E68" s="64"/>
      <c r="F68" s="64"/>
      <c r="G68" s="64"/>
      <c r="H68" s="64"/>
      <c r="I68" s="64"/>
      <c r="J68" s="64"/>
      <c r="K68" s="64"/>
      <c r="L68" s="64"/>
      <c r="M68" s="64"/>
      <c r="N68" s="64"/>
      <c r="O68" s="64"/>
      <c r="P68" s="64"/>
      <c r="Q68" s="64"/>
      <c r="R68" s="64"/>
      <c r="S68" s="64"/>
      <c r="T68" s="64"/>
      <c r="U68" s="64"/>
      <c r="V68" s="64"/>
      <c r="W68" s="64"/>
      <c r="X68" s="64"/>
      <c r="Y68" s="64"/>
      <c r="Z68" s="64"/>
      <c r="AA68" s="64"/>
    </row>
    <row r="69" spans="2:27" s="11" customFormat="1">
      <c r="B69" s="25" t="s">
        <v>458</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1" spans="2:27" ht="63.75" customHeight="1">
      <c r="B71" s="97" t="s">
        <v>454</v>
      </c>
      <c r="C71" s="97"/>
      <c r="D71" s="97"/>
      <c r="E71" s="97"/>
      <c r="F71" s="97"/>
      <c r="G71" s="97"/>
      <c r="H71" s="97"/>
    </row>
    <row r="73" spans="2:27" s="46" customFormat="1" ht="27.75" customHeight="1">
      <c r="B73" s="46" t="s">
        <v>451</v>
      </c>
      <c r="C73" s="47">
        <v>14</v>
      </c>
      <c r="D73" s="48"/>
      <c r="E73" s="95" t="s">
        <v>528</v>
      </c>
      <c r="F73" s="95"/>
      <c r="G73" s="95"/>
      <c r="H73" s="95"/>
      <c r="I73" s="95"/>
      <c r="J73" s="95"/>
      <c r="K73" s="95"/>
      <c r="L73" s="95"/>
      <c r="M73" s="48"/>
      <c r="N73" s="48"/>
      <c r="O73" s="48"/>
      <c r="P73" s="48"/>
      <c r="Q73" s="48"/>
      <c r="R73" s="48"/>
      <c r="S73" s="48"/>
      <c r="T73" s="48"/>
      <c r="U73" s="48"/>
      <c r="V73" s="48"/>
      <c r="W73" s="48"/>
      <c r="X73" s="48"/>
      <c r="Y73" s="48"/>
      <c r="Z73" s="48"/>
      <c r="AA73" s="48"/>
    </row>
    <row r="74" spans="2:27">
      <c r="B74" s="1" t="s">
        <v>452</v>
      </c>
      <c r="C74" s="47">
        <v>5.78</v>
      </c>
      <c r="E74" s="98" t="s">
        <v>455</v>
      </c>
      <c r="F74" s="98"/>
      <c r="G74" s="98"/>
      <c r="H74" s="98"/>
      <c r="I74" s="98"/>
      <c r="J74" s="98"/>
      <c r="K74" s="98"/>
      <c r="L74" s="98"/>
    </row>
    <row r="75" spans="2:27">
      <c r="C75" s="47"/>
      <c r="Q75" s="1"/>
      <c r="R75" s="1"/>
      <c r="S75" s="1"/>
      <c r="T75" s="1"/>
      <c r="U75" s="1"/>
      <c r="V75" s="1"/>
      <c r="W75" s="1"/>
      <c r="X75" s="1"/>
      <c r="Y75" s="1"/>
      <c r="Z75" s="1"/>
      <c r="AA75" s="1"/>
    </row>
    <row r="76" spans="2:27" ht="25.5">
      <c r="C76" s="13" t="s">
        <v>63</v>
      </c>
      <c r="D76" s="13" t="s">
        <v>64</v>
      </c>
      <c r="E76" s="13" t="s">
        <v>66</v>
      </c>
      <c r="Q76" s="1"/>
      <c r="R76" s="1"/>
      <c r="S76" s="1"/>
      <c r="T76" s="1"/>
      <c r="U76" s="1"/>
      <c r="V76" s="1"/>
      <c r="W76" s="1"/>
      <c r="X76" s="1"/>
      <c r="Y76" s="1"/>
      <c r="Z76" s="1"/>
      <c r="AA76" s="1"/>
    </row>
    <row r="77" spans="2:27">
      <c r="B77" s="1" t="s">
        <v>453</v>
      </c>
      <c r="C77" s="47">
        <f>MAX(C73-C74,0)</f>
        <v>8.2199999999999989</v>
      </c>
      <c r="D77" s="49"/>
      <c r="E77" s="47">
        <f>IF(D77="",C77,D77)</f>
        <v>8.2199999999999989</v>
      </c>
    </row>
    <row r="78" spans="2:27">
      <c r="C78" s="15"/>
    </row>
    <row r="79" spans="2:27" s="10" customFormat="1">
      <c r="B79" s="23" t="s">
        <v>23</v>
      </c>
      <c r="C79" s="31"/>
      <c r="D79" s="31"/>
      <c r="E79" s="31"/>
      <c r="F79" s="31"/>
      <c r="G79" s="31"/>
      <c r="H79" s="31"/>
      <c r="I79" s="31"/>
      <c r="J79" s="31"/>
      <c r="K79" s="31"/>
      <c r="L79" s="31"/>
      <c r="M79" s="31"/>
      <c r="N79" s="31"/>
      <c r="O79" s="31"/>
      <c r="P79" s="31"/>
      <c r="Q79" s="31"/>
      <c r="R79" s="31"/>
      <c r="S79" s="31"/>
      <c r="T79" s="31"/>
      <c r="U79" s="31"/>
      <c r="V79" s="31"/>
      <c r="W79" s="31"/>
      <c r="X79" s="31"/>
      <c r="Y79" s="31"/>
      <c r="Z79" s="31"/>
      <c r="AA79" s="31"/>
    </row>
    <row r="81" spans="1:27" s="11" customFormat="1">
      <c r="B81" s="25" t="s">
        <v>29</v>
      </c>
      <c r="C81" s="32"/>
      <c r="D81" s="32"/>
      <c r="E81" s="32"/>
      <c r="F81" s="32"/>
      <c r="G81" s="32"/>
      <c r="H81" s="32"/>
      <c r="I81" s="32"/>
      <c r="J81" s="32"/>
      <c r="K81" s="32"/>
      <c r="L81" s="32"/>
      <c r="M81" s="32"/>
      <c r="N81" s="32"/>
      <c r="O81" s="32"/>
      <c r="P81" s="32"/>
      <c r="Q81" s="32"/>
      <c r="R81" s="32"/>
      <c r="S81" s="32"/>
      <c r="T81" s="32"/>
      <c r="U81" s="32"/>
      <c r="V81" s="32"/>
      <c r="W81" s="32"/>
      <c r="X81" s="32"/>
      <c r="Y81" s="32"/>
      <c r="Z81" s="32"/>
      <c r="AA81" s="32"/>
    </row>
    <row r="83" spans="1:27" ht="25.5">
      <c r="B83" s="12" t="s">
        <v>40</v>
      </c>
      <c r="C83" s="13" t="s">
        <v>63</v>
      </c>
      <c r="D83" s="13" t="s">
        <v>64</v>
      </c>
      <c r="E83" s="13" t="s">
        <v>66</v>
      </c>
      <c r="Q83" s="1"/>
      <c r="R83" s="1"/>
      <c r="S83" s="1"/>
      <c r="T83" s="1"/>
      <c r="U83" s="1"/>
      <c r="V83" s="1"/>
      <c r="W83" s="1"/>
      <c r="X83" s="1"/>
      <c r="Y83" s="1"/>
      <c r="Z83" s="1"/>
      <c r="AA83" s="1"/>
    </row>
    <row r="84" spans="1:27">
      <c r="B84" s="1" t="s">
        <v>24</v>
      </c>
      <c r="C84" s="15">
        <v>200</v>
      </c>
      <c r="D84" s="35"/>
      <c r="E84" s="15">
        <f>IF(D84="",C84,D84)</f>
        <v>200</v>
      </c>
    </row>
    <row r="85" spans="1:27">
      <c r="B85" s="1" t="s">
        <v>28</v>
      </c>
      <c r="C85" s="24">
        <v>0.02</v>
      </c>
      <c r="D85" s="37"/>
      <c r="E85" s="36">
        <f t="shared" ref="E85" si="4">IF(D85="",C85,D85)</f>
        <v>0.02</v>
      </c>
      <c r="F85" s="98" t="s">
        <v>529</v>
      </c>
      <c r="G85" s="98"/>
      <c r="H85" s="98"/>
      <c r="I85" s="98"/>
      <c r="J85" s="98"/>
      <c r="K85" s="98"/>
      <c r="L85" s="98"/>
      <c r="M85" s="98"/>
      <c r="N85" s="64"/>
    </row>
    <row r="86" spans="1:27">
      <c r="F86" s="32"/>
      <c r="G86" s="32"/>
      <c r="H86" s="32"/>
      <c r="I86" s="32"/>
      <c r="J86" s="32"/>
      <c r="K86" s="32"/>
      <c r="L86" s="32"/>
      <c r="M86" s="32"/>
      <c r="N86" s="32"/>
      <c r="O86" s="32"/>
    </row>
    <row r="87" spans="1:27" s="11" customFormat="1">
      <c r="B87" s="25" t="s">
        <v>48</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row>
    <row r="89" spans="1:27" ht="25.5">
      <c r="B89" s="12" t="s">
        <v>40</v>
      </c>
      <c r="C89" s="13" t="s">
        <v>63</v>
      </c>
      <c r="D89" s="13" t="s">
        <v>64</v>
      </c>
      <c r="E89" s="13" t="s">
        <v>66</v>
      </c>
      <c r="K89" s="1"/>
      <c r="L89" s="1"/>
      <c r="M89" s="1"/>
      <c r="N89" s="1"/>
      <c r="O89" s="1"/>
      <c r="P89" s="1"/>
      <c r="Q89" s="1"/>
      <c r="R89" s="1"/>
      <c r="S89" s="1"/>
      <c r="T89" s="1"/>
      <c r="U89" s="1"/>
      <c r="V89" s="1"/>
      <c r="W89" s="1"/>
      <c r="X89" s="1"/>
      <c r="Y89" s="1"/>
      <c r="Z89" s="1"/>
      <c r="AA89" s="1"/>
    </row>
    <row r="90" spans="1:27" s="46" customFormat="1" ht="30" customHeight="1">
      <c r="B90" s="46" t="s">
        <v>30</v>
      </c>
      <c r="C90" s="81">
        <v>0.1</v>
      </c>
      <c r="D90" s="37"/>
      <c r="E90" s="36">
        <f t="shared" ref="E90:E91" si="5">IF(D90="",C90,D90)</f>
        <v>0.1</v>
      </c>
      <c r="F90" s="95" t="s">
        <v>530</v>
      </c>
      <c r="G90" s="95"/>
      <c r="H90" s="95"/>
      <c r="I90" s="95"/>
      <c r="J90" s="95"/>
      <c r="K90" s="95"/>
      <c r="L90" s="95"/>
      <c r="M90" s="95"/>
      <c r="N90" s="48"/>
      <c r="O90" s="48"/>
      <c r="P90" s="48"/>
      <c r="Q90" s="48"/>
      <c r="R90" s="48"/>
      <c r="S90" s="48"/>
      <c r="T90" s="48"/>
      <c r="U90" s="48"/>
      <c r="V90" s="48"/>
      <c r="W90" s="48"/>
      <c r="X90" s="48"/>
      <c r="Y90" s="48"/>
      <c r="Z90" s="48"/>
      <c r="AA90" s="48"/>
    </row>
    <row r="91" spans="1:27" ht="12.75" customHeight="1">
      <c r="B91" s="1" t="s">
        <v>49</v>
      </c>
      <c r="C91" s="24">
        <v>0.3</v>
      </c>
      <c r="D91" s="37"/>
      <c r="E91" s="36">
        <f t="shared" si="5"/>
        <v>0.3</v>
      </c>
    </row>
    <row r="93" spans="1:27" s="19" customFormat="1">
      <c r="A93" s="17" t="s">
        <v>33</v>
      </c>
      <c r="B93" s="18"/>
      <c r="C93" s="29"/>
      <c r="D93" s="29"/>
      <c r="E93" s="29"/>
      <c r="F93" s="29"/>
      <c r="G93" s="30"/>
      <c r="H93" s="29"/>
      <c r="I93" s="29"/>
      <c r="J93" s="29"/>
      <c r="K93" s="29"/>
      <c r="L93" s="29"/>
      <c r="M93" s="29"/>
      <c r="N93" s="29"/>
      <c r="O93" s="29"/>
      <c r="P93" s="29"/>
      <c r="Q93" s="29"/>
      <c r="R93" s="29"/>
      <c r="S93" s="29"/>
      <c r="T93" s="29"/>
      <c r="U93" s="29"/>
      <c r="V93" s="29"/>
      <c r="W93" s="29"/>
      <c r="X93" s="29"/>
      <c r="Y93" s="29"/>
      <c r="Z93" s="29"/>
      <c r="AA93" s="29"/>
    </row>
    <row r="95" spans="1:27" s="10" customFormat="1">
      <c r="B95" s="23" t="s">
        <v>34</v>
      </c>
      <c r="C95" s="31"/>
      <c r="D95" s="31"/>
      <c r="E95" s="31"/>
      <c r="F95" s="31"/>
      <c r="G95" s="31"/>
      <c r="H95" s="31"/>
      <c r="I95" s="31"/>
      <c r="J95" s="31"/>
      <c r="K95" s="31"/>
      <c r="L95" s="31"/>
      <c r="M95" s="31"/>
      <c r="N95" s="31"/>
      <c r="O95" s="31"/>
      <c r="P95" s="31"/>
      <c r="Q95" s="31"/>
      <c r="R95" s="31"/>
      <c r="S95" s="31"/>
      <c r="T95" s="31"/>
      <c r="U95" s="31"/>
      <c r="V95" s="31"/>
      <c r="W95" s="31"/>
      <c r="X95" s="31"/>
      <c r="Y95" s="31"/>
      <c r="Z95" s="31"/>
      <c r="AA95" s="31"/>
    </row>
    <row r="97" spans="2:53">
      <c r="B97" s="1" t="s">
        <v>26</v>
      </c>
      <c r="C97" s="16">
        <v>1</v>
      </c>
      <c r="D97" s="16">
        <f>IF(OR(C97=MAX($E$25,$E$37),C97=""),"",C97+1)</f>
        <v>2</v>
      </c>
      <c r="E97" s="64">
        <f t="shared" ref="E97:AZ97" si="6">IF(OR(D97=MAX($E$25,$E$37),D97=""),"",D97+1)</f>
        <v>3</v>
      </c>
      <c r="F97" s="64">
        <f>IF(OR(E97=MAX($E$25,$E$37),E97=""),"",E97+1)</f>
        <v>4</v>
      </c>
      <c r="G97" s="64">
        <f t="shared" si="6"/>
        <v>5</v>
      </c>
      <c r="H97" s="64">
        <f t="shared" si="6"/>
        <v>6</v>
      </c>
      <c r="I97" s="64">
        <f t="shared" si="6"/>
        <v>7</v>
      </c>
      <c r="J97" s="64">
        <f t="shared" si="6"/>
        <v>8</v>
      </c>
      <c r="K97" s="64" t="str">
        <f t="shared" si="6"/>
        <v/>
      </c>
      <c r="L97" s="64" t="str">
        <f t="shared" si="6"/>
        <v/>
      </c>
      <c r="M97" s="64" t="str">
        <f t="shared" si="6"/>
        <v/>
      </c>
      <c r="N97" s="64" t="str">
        <f t="shared" si="6"/>
        <v/>
      </c>
      <c r="O97" s="64" t="str">
        <f t="shared" si="6"/>
        <v/>
      </c>
      <c r="P97" s="64" t="str">
        <f t="shared" si="6"/>
        <v/>
      </c>
      <c r="Q97" s="64" t="str">
        <f t="shared" si="6"/>
        <v/>
      </c>
      <c r="R97" s="64" t="str">
        <f t="shared" si="6"/>
        <v/>
      </c>
      <c r="S97" s="64" t="str">
        <f t="shared" si="6"/>
        <v/>
      </c>
      <c r="T97" s="64" t="str">
        <f t="shared" si="6"/>
        <v/>
      </c>
      <c r="U97" s="64" t="str">
        <f t="shared" si="6"/>
        <v/>
      </c>
      <c r="V97" s="64" t="str">
        <f t="shared" si="6"/>
        <v/>
      </c>
      <c r="W97" s="64" t="str">
        <f t="shared" si="6"/>
        <v/>
      </c>
      <c r="X97" s="64" t="str">
        <f t="shared" si="6"/>
        <v/>
      </c>
      <c r="Y97" s="64" t="str">
        <f t="shared" si="6"/>
        <v/>
      </c>
      <c r="Z97" s="64" t="str">
        <f t="shared" si="6"/>
        <v/>
      </c>
      <c r="AA97" s="64" t="str">
        <f t="shared" si="6"/>
        <v/>
      </c>
      <c r="AB97" s="64" t="str">
        <f t="shared" si="6"/>
        <v/>
      </c>
      <c r="AC97" s="64" t="str">
        <f t="shared" si="6"/>
        <v/>
      </c>
      <c r="AD97" s="64" t="str">
        <f t="shared" si="6"/>
        <v/>
      </c>
      <c r="AE97" s="64" t="str">
        <f t="shared" si="6"/>
        <v/>
      </c>
      <c r="AF97" s="64" t="str">
        <f t="shared" si="6"/>
        <v/>
      </c>
      <c r="AG97" s="64" t="str">
        <f t="shared" si="6"/>
        <v/>
      </c>
      <c r="AH97" s="64" t="str">
        <f t="shared" si="6"/>
        <v/>
      </c>
      <c r="AI97" s="64" t="str">
        <f t="shared" si="6"/>
        <v/>
      </c>
      <c r="AJ97" s="64" t="str">
        <f t="shared" si="6"/>
        <v/>
      </c>
      <c r="AK97" s="64" t="str">
        <f t="shared" si="6"/>
        <v/>
      </c>
      <c r="AL97" s="64" t="str">
        <f t="shared" si="6"/>
        <v/>
      </c>
      <c r="AM97" s="64" t="str">
        <f t="shared" si="6"/>
        <v/>
      </c>
      <c r="AN97" s="64" t="str">
        <f t="shared" si="6"/>
        <v/>
      </c>
      <c r="AO97" s="64" t="str">
        <f t="shared" si="6"/>
        <v/>
      </c>
      <c r="AP97" s="64" t="str">
        <f t="shared" si="6"/>
        <v/>
      </c>
      <c r="AQ97" s="64" t="str">
        <f t="shared" si="6"/>
        <v/>
      </c>
      <c r="AR97" s="64" t="str">
        <f t="shared" si="6"/>
        <v/>
      </c>
      <c r="AS97" s="64" t="str">
        <f t="shared" si="6"/>
        <v/>
      </c>
      <c r="AT97" s="64" t="str">
        <f t="shared" si="6"/>
        <v/>
      </c>
      <c r="AU97" s="64" t="str">
        <f t="shared" si="6"/>
        <v/>
      </c>
      <c r="AV97" s="64" t="str">
        <f t="shared" si="6"/>
        <v/>
      </c>
      <c r="AW97" s="64" t="str">
        <f t="shared" si="6"/>
        <v/>
      </c>
      <c r="AX97" s="64" t="str">
        <f t="shared" si="6"/>
        <v/>
      </c>
      <c r="AY97" s="64" t="str">
        <f t="shared" si="6"/>
        <v/>
      </c>
      <c r="AZ97" s="64" t="str">
        <f t="shared" si="6"/>
        <v/>
      </c>
      <c r="BA97" s="62"/>
    </row>
    <row r="99" spans="2:53">
      <c r="B99" s="33" t="s">
        <v>36</v>
      </c>
    </row>
    <row r="101" spans="2:53">
      <c r="B101" s="1" t="s">
        <v>35</v>
      </c>
      <c r="C101" s="14">
        <f t="shared" ref="C101:AH101" si="7">IF(C$97="","",IF($E$25="N/A",IF(C$97=1,-$E$22,0),IF(OR(C$97=1,MOD(C$97-1,$E$25)=0),-$E$22,0)))</f>
        <v>-7600</v>
      </c>
      <c r="D101" s="14">
        <f t="shared" si="7"/>
        <v>0</v>
      </c>
      <c r="E101" s="14">
        <f t="shared" si="7"/>
        <v>0</v>
      </c>
      <c r="F101" s="14">
        <f t="shared" si="7"/>
        <v>0</v>
      </c>
      <c r="G101" s="14">
        <f t="shared" si="7"/>
        <v>0</v>
      </c>
      <c r="H101" s="14">
        <f t="shared" si="7"/>
        <v>0</v>
      </c>
      <c r="I101" s="14">
        <f t="shared" si="7"/>
        <v>0</v>
      </c>
      <c r="J101" s="14">
        <f t="shared" si="7"/>
        <v>0</v>
      </c>
      <c r="K101" s="14" t="str">
        <f t="shared" si="7"/>
        <v/>
      </c>
      <c r="L101" s="14" t="str">
        <f t="shared" si="7"/>
        <v/>
      </c>
      <c r="M101" s="14" t="str">
        <f t="shared" si="7"/>
        <v/>
      </c>
      <c r="N101" s="14" t="str">
        <f t="shared" si="7"/>
        <v/>
      </c>
      <c r="O101" s="14" t="str">
        <f t="shared" si="7"/>
        <v/>
      </c>
      <c r="P101" s="14" t="str">
        <f t="shared" si="7"/>
        <v/>
      </c>
      <c r="Q101" s="14" t="str">
        <f t="shared" si="7"/>
        <v/>
      </c>
      <c r="R101" s="14" t="str">
        <f t="shared" si="7"/>
        <v/>
      </c>
      <c r="S101" s="14" t="str">
        <f t="shared" si="7"/>
        <v/>
      </c>
      <c r="T101" s="14" t="str">
        <f t="shared" si="7"/>
        <v/>
      </c>
      <c r="U101" s="14" t="str">
        <f t="shared" si="7"/>
        <v/>
      </c>
      <c r="V101" s="14" t="str">
        <f t="shared" si="7"/>
        <v/>
      </c>
      <c r="W101" s="14" t="str">
        <f t="shared" si="7"/>
        <v/>
      </c>
      <c r="X101" s="14" t="str">
        <f t="shared" si="7"/>
        <v/>
      </c>
      <c r="Y101" s="14" t="str">
        <f t="shared" si="7"/>
        <v/>
      </c>
      <c r="Z101" s="14" t="str">
        <f t="shared" si="7"/>
        <v/>
      </c>
      <c r="AA101" s="14" t="str">
        <f t="shared" si="7"/>
        <v/>
      </c>
      <c r="AB101" s="14" t="str">
        <f t="shared" si="7"/>
        <v/>
      </c>
      <c r="AC101" s="14" t="str">
        <f t="shared" si="7"/>
        <v/>
      </c>
      <c r="AD101" s="14" t="str">
        <f t="shared" si="7"/>
        <v/>
      </c>
      <c r="AE101" s="14" t="str">
        <f t="shared" si="7"/>
        <v/>
      </c>
      <c r="AF101" s="14" t="str">
        <f t="shared" si="7"/>
        <v/>
      </c>
      <c r="AG101" s="14" t="str">
        <f t="shared" si="7"/>
        <v/>
      </c>
      <c r="AH101" s="14" t="str">
        <f t="shared" si="7"/>
        <v/>
      </c>
      <c r="AI101" s="14" t="str">
        <f t="shared" ref="AI101:AZ101" si="8">IF(AI$97="","",IF($E$25="N/A",IF(AI$97=1,-$E$22,0),IF(OR(AI$97=1,MOD(AI$97-1,$E$25)=0),-$E$22,0)))</f>
        <v/>
      </c>
      <c r="AJ101" s="14" t="str">
        <f t="shared" si="8"/>
        <v/>
      </c>
      <c r="AK101" s="14" t="str">
        <f t="shared" si="8"/>
        <v/>
      </c>
      <c r="AL101" s="14" t="str">
        <f t="shared" si="8"/>
        <v/>
      </c>
      <c r="AM101" s="14" t="str">
        <f t="shared" si="8"/>
        <v/>
      </c>
      <c r="AN101" s="14" t="str">
        <f t="shared" si="8"/>
        <v/>
      </c>
      <c r="AO101" s="14" t="str">
        <f t="shared" si="8"/>
        <v/>
      </c>
      <c r="AP101" s="14" t="str">
        <f t="shared" si="8"/>
        <v/>
      </c>
      <c r="AQ101" s="14" t="str">
        <f t="shared" si="8"/>
        <v/>
      </c>
      <c r="AR101" s="14" t="str">
        <f t="shared" si="8"/>
        <v/>
      </c>
      <c r="AS101" s="14" t="str">
        <f t="shared" si="8"/>
        <v/>
      </c>
      <c r="AT101" s="14" t="str">
        <f t="shared" si="8"/>
        <v/>
      </c>
      <c r="AU101" s="14" t="str">
        <f t="shared" si="8"/>
        <v/>
      </c>
      <c r="AV101" s="14" t="str">
        <f t="shared" si="8"/>
        <v/>
      </c>
      <c r="AW101" s="14" t="str">
        <f t="shared" si="8"/>
        <v/>
      </c>
      <c r="AX101" s="14" t="str">
        <f t="shared" si="8"/>
        <v/>
      </c>
      <c r="AY101" s="14" t="str">
        <f t="shared" si="8"/>
        <v/>
      </c>
      <c r="AZ101" s="14" t="str">
        <f t="shared" si="8"/>
        <v/>
      </c>
    </row>
    <row r="102" spans="2:53">
      <c r="C102" s="14"/>
    </row>
    <row r="103" spans="2:53">
      <c r="B103" s="1" t="s">
        <v>37</v>
      </c>
      <c r="C103" s="14">
        <f t="shared" ref="C103:AH103" si="9">IF(C$97="","",-$E$23)</f>
        <v>-988</v>
      </c>
      <c r="D103" s="14">
        <f t="shared" si="9"/>
        <v>-988</v>
      </c>
      <c r="E103" s="14">
        <f t="shared" si="9"/>
        <v>-988</v>
      </c>
      <c r="F103" s="14">
        <f t="shared" si="9"/>
        <v>-988</v>
      </c>
      <c r="G103" s="14">
        <f t="shared" si="9"/>
        <v>-988</v>
      </c>
      <c r="H103" s="14">
        <f t="shared" si="9"/>
        <v>-988</v>
      </c>
      <c r="I103" s="14">
        <f t="shared" si="9"/>
        <v>-988</v>
      </c>
      <c r="J103" s="14">
        <f t="shared" si="9"/>
        <v>-988</v>
      </c>
      <c r="K103" s="14" t="str">
        <f t="shared" si="9"/>
        <v/>
      </c>
      <c r="L103" s="14" t="str">
        <f t="shared" si="9"/>
        <v/>
      </c>
      <c r="M103" s="14" t="str">
        <f t="shared" si="9"/>
        <v/>
      </c>
      <c r="N103" s="14" t="str">
        <f t="shared" si="9"/>
        <v/>
      </c>
      <c r="O103" s="14" t="str">
        <f t="shared" si="9"/>
        <v/>
      </c>
      <c r="P103" s="14" t="str">
        <f t="shared" si="9"/>
        <v/>
      </c>
      <c r="Q103" s="14" t="str">
        <f t="shared" si="9"/>
        <v/>
      </c>
      <c r="R103" s="14" t="str">
        <f t="shared" si="9"/>
        <v/>
      </c>
      <c r="S103" s="14" t="str">
        <f t="shared" si="9"/>
        <v/>
      </c>
      <c r="T103" s="14" t="str">
        <f t="shared" si="9"/>
        <v/>
      </c>
      <c r="U103" s="14" t="str">
        <f t="shared" si="9"/>
        <v/>
      </c>
      <c r="V103" s="14" t="str">
        <f t="shared" si="9"/>
        <v/>
      </c>
      <c r="W103" s="14" t="str">
        <f t="shared" si="9"/>
        <v/>
      </c>
      <c r="X103" s="14" t="str">
        <f t="shared" si="9"/>
        <v/>
      </c>
      <c r="Y103" s="14" t="str">
        <f t="shared" si="9"/>
        <v/>
      </c>
      <c r="Z103" s="14" t="str">
        <f t="shared" si="9"/>
        <v/>
      </c>
      <c r="AA103" s="14" t="str">
        <f t="shared" si="9"/>
        <v/>
      </c>
      <c r="AB103" s="14" t="str">
        <f t="shared" si="9"/>
        <v/>
      </c>
      <c r="AC103" s="14" t="str">
        <f t="shared" si="9"/>
        <v/>
      </c>
      <c r="AD103" s="14" t="str">
        <f t="shared" si="9"/>
        <v/>
      </c>
      <c r="AE103" s="14" t="str">
        <f t="shared" si="9"/>
        <v/>
      </c>
      <c r="AF103" s="14" t="str">
        <f t="shared" si="9"/>
        <v/>
      </c>
      <c r="AG103" s="14" t="str">
        <f t="shared" si="9"/>
        <v/>
      </c>
      <c r="AH103" s="14" t="str">
        <f t="shared" si="9"/>
        <v/>
      </c>
      <c r="AI103" s="14" t="str">
        <f t="shared" ref="AI103:AZ103" si="10">IF(AI$97="","",-$E$23)</f>
        <v/>
      </c>
      <c r="AJ103" s="14" t="str">
        <f t="shared" si="10"/>
        <v/>
      </c>
      <c r="AK103" s="14" t="str">
        <f t="shared" si="10"/>
        <v/>
      </c>
      <c r="AL103" s="14" t="str">
        <f t="shared" si="10"/>
        <v/>
      </c>
      <c r="AM103" s="14" t="str">
        <f t="shared" si="10"/>
        <v/>
      </c>
      <c r="AN103" s="14" t="str">
        <f t="shared" si="10"/>
        <v/>
      </c>
      <c r="AO103" s="14" t="str">
        <f t="shared" si="10"/>
        <v/>
      </c>
      <c r="AP103" s="14" t="str">
        <f t="shared" si="10"/>
        <v/>
      </c>
      <c r="AQ103" s="14" t="str">
        <f t="shared" si="10"/>
        <v/>
      </c>
      <c r="AR103" s="14" t="str">
        <f t="shared" si="10"/>
        <v/>
      </c>
      <c r="AS103" s="14" t="str">
        <f t="shared" si="10"/>
        <v/>
      </c>
      <c r="AT103" s="14" t="str">
        <f t="shared" si="10"/>
        <v/>
      </c>
      <c r="AU103" s="14" t="str">
        <f t="shared" si="10"/>
        <v/>
      </c>
      <c r="AV103" s="14" t="str">
        <f t="shared" si="10"/>
        <v/>
      </c>
      <c r="AW103" s="14" t="str">
        <f t="shared" si="10"/>
        <v/>
      </c>
      <c r="AX103" s="14" t="str">
        <f t="shared" si="10"/>
        <v/>
      </c>
      <c r="AY103" s="14" t="str">
        <f t="shared" si="10"/>
        <v/>
      </c>
      <c r="AZ103" s="14" t="str">
        <f t="shared" si="10"/>
        <v/>
      </c>
    </row>
    <row r="105" spans="2:53">
      <c r="B105" s="33" t="s">
        <v>38</v>
      </c>
    </row>
    <row r="107" spans="2:53">
      <c r="B107" s="1" t="s">
        <v>39</v>
      </c>
      <c r="C107" s="14">
        <f t="shared" ref="C107:AH107" si="11">IF(C$97="","",$E$24)</f>
        <v>41800</v>
      </c>
      <c r="D107" s="14">
        <f t="shared" si="11"/>
        <v>41800</v>
      </c>
      <c r="E107" s="14">
        <f t="shared" si="11"/>
        <v>41800</v>
      </c>
      <c r="F107" s="14">
        <f t="shared" si="11"/>
        <v>41800</v>
      </c>
      <c r="G107" s="14">
        <f t="shared" si="11"/>
        <v>41800</v>
      </c>
      <c r="H107" s="14">
        <f t="shared" si="11"/>
        <v>41800</v>
      </c>
      <c r="I107" s="14">
        <f t="shared" si="11"/>
        <v>41800</v>
      </c>
      <c r="J107" s="14">
        <f t="shared" si="11"/>
        <v>41800</v>
      </c>
      <c r="K107" s="14" t="str">
        <f t="shared" si="11"/>
        <v/>
      </c>
      <c r="L107" s="14" t="str">
        <f t="shared" si="11"/>
        <v/>
      </c>
      <c r="M107" s="14" t="str">
        <f t="shared" si="11"/>
        <v/>
      </c>
      <c r="N107" s="14" t="str">
        <f t="shared" si="11"/>
        <v/>
      </c>
      <c r="O107" s="14" t="str">
        <f t="shared" si="11"/>
        <v/>
      </c>
      <c r="P107" s="14" t="str">
        <f t="shared" si="11"/>
        <v/>
      </c>
      <c r="Q107" s="14" t="str">
        <f t="shared" si="11"/>
        <v/>
      </c>
      <c r="R107" s="14" t="str">
        <f t="shared" si="11"/>
        <v/>
      </c>
      <c r="S107" s="14" t="str">
        <f t="shared" si="11"/>
        <v/>
      </c>
      <c r="T107" s="14" t="str">
        <f t="shared" si="11"/>
        <v/>
      </c>
      <c r="U107" s="14" t="str">
        <f t="shared" si="11"/>
        <v/>
      </c>
      <c r="V107" s="14" t="str">
        <f t="shared" si="11"/>
        <v/>
      </c>
      <c r="W107" s="14" t="str">
        <f t="shared" si="11"/>
        <v/>
      </c>
      <c r="X107" s="14" t="str">
        <f t="shared" si="11"/>
        <v/>
      </c>
      <c r="Y107" s="14" t="str">
        <f t="shared" si="11"/>
        <v/>
      </c>
      <c r="Z107" s="14" t="str">
        <f t="shared" si="11"/>
        <v/>
      </c>
      <c r="AA107" s="14" t="str">
        <f t="shared" si="11"/>
        <v/>
      </c>
      <c r="AB107" s="14" t="str">
        <f t="shared" si="11"/>
        <v/>
      </c>
      <c r="AC107" s="14" t="str">
        <f t="shared" si="11"/>
        <v/>
      </c>
      <c r="AD107" s="14" t="str">
        <f t="shared" si="11"/>
        <v/>
      </c>
      <c r="AE107" s="14" t="str">
        <f t="shared" si="11"/>
        <v/>
      </c>
      <c r="AF107" s="14" t="str">
        <f t="shared" si="11"/>
        <v/>
      </c>
      <c r="AG107" s="14" t="str">
        <f t="shared" si="11"/>
        <v/>
      </c>
      <c r="AH107" s="14" t="str">
        <f t="shared" si="11"/>
        <v/>
      </c>
      <c r="AI107" s="14" t="str">
        <f t="shared" ref="AI107:AZ107" si="12">IF(AI$97="","",$E$24)</f>
        <v/>
      </c>
      <c r="AJ107" s="14" t="str">
        <f t="shared" si="12"/>
        <v/>
      </c>
      <c r="AK107" s="14" t="str">
        <f t="shared" si="12"/>
        <v/>
      </c>
      <c r="AL107" s="14" t="str">
        <f t="shared" si="12"/>
        <v/>
      </c>
      <c r="AM107" s="14" t="str">
        <f t="shared" si="12"/>
        <v/>
      </c>
      <c r="AN107" s="14" t="str">
        <f t="shared" si="12"/>
        <v/>
      </c>
      <c r="AO107" s="14" t="str">
        <f t="shared" si="12"/>
        <v/>
      </c>
      <c r="AP107" s="14" t="str">
        <f t="shared" si="12"/>
        <v/>
      </c>
      <c r="AQ107" s="14" t="str">
        <f t="shared" si="12"/>
        <v/>
      </c>
      <c r="AR107" s="14" t="str">
        <f t="shared" si="12"/>
        <v/>
      </c>
      <c r="AS107" s="14" t="str">
        <f t="shared" si="12"/>
        <v/>
      </c>
      <c r="AT107" s="14" t="str">
        <f t="shared" si="12"/>
        <v/>
      </c>
      <c r="AU107" s="14" t="str">
        <f t="shared" si="12"/>
        <v/>
      </c>
      <c r="AV107" s="14" t="str">
        <f t="shared" si="12"/>
        <v/>
      </c>
      <c r="AW107" s="14" t="str">
        <f t="shared" si="12"/>
        <v/>
      </c>
      <c r="AX107" s="14" t="str">
        <f t="shared" si="12"/>
        <v/>
      </c>
      <c r="AY107" s="14" t="str">
        <f t="shared" si="12"/>
        <v/>
      </c>
      <c r="AZ107" s="14" t="str">
        <f t="shared" si="12"/>
        <v/>
      </c>
    </row>
    <row r="108" spans="2:53">
      <c r="B108" s="1" t="s">
        <v>41</v>
      </c>
      <c r="C108" s="14">
        <f>IF(C$97="","",IF(C$97=1,$E$84,B108*(1+$E$85)))</f>
        <v>200</v>
      </c>
      <c r="D108" s="14">
        <f t="shared" ref="D108:AZ108" si="13">IF(D$97="","",IF(D$97=1,$E$84,C108*(1+$E$85)))</f>
        <v>204</v>
      </c>
      <c r="E108" s="14">
        <f t="shared" si="13"/>
        <v>208.08</v>
      </c>
      <c r="F108" s="14">
        <f t="shared" si="13"/>
        <v>212.24160000000001</v>
      </c>
      <c r="G108" s="14">
        <f t="shared" si="13"/>
        <v>216.48643200000001</v>
      </c>
      <c r="H108" s="14">
        <f t="shared" si="13"/>
        <v>220.81616064000002</v>
      </c>
      <c r="I108" s="14">
        <f t="shared" si="13"/>
        <v>225.23248385280002</v>
      </c>
      <c r="J108" s="14">
        <f t="shared" si="13"/>
        <v>229.73713352985601</v>
      </c>
      <c r="K108" s="14" t="str">
        <f t="shared" si="13"/>
        <v/>
      </c>
      <c r="L108" s="14" t="str">
        <f t="shared" si="13"/>
        <v/>
      </c>
      <c r="M108" s="14" t="str">
        <f t="shared" si="13"/>
        <v/>
      </c>
      <c r="N108" s="14" t="str">
        <f t="shared" si="13"/>
        <v/>
      </c>
      <c r="O108" s="14" t="str">
        <f t="shared" si="13"/>
        <v/>
      </c>
      <c r="P108" s="14" t="str">
        <f t="shared" si="13"/>
        <v/>
      </c>
      <c r="Q108" s="14" t="str">
        <f t="shared" si="13"/>
        <v/>
      </c>
      <c r="R108" s="14" t="str">
        <f t="shared" si="13"/>
        <v/>
      </c>
      <c r="S108" s="14" t="str">
        <f t="shared" si="13"/>
        <v/>
      </c>
      <c r="T108" s="14" t="str">
        <f t="shared" si="13"/>
        <v/>
      </c>
      <c r="U108" s="14" t="str">
        <f t="shared" si="13"/>
        <v/>
      </c>
      <c r="V108" s="14" t="str">
        <f t="shared" si="13"/>
        <v/>
      </c>
      <c r="W108" s="14" t="str">
        <f t="shared" si="13"/>
        <v/>
      </c>
      <c r="X108" s="14" t="str">
        <f t="shared" si="13"/>
        <v/>
      </c>
      <c r="Y108" s="14" t="str">
        <f t="shared" si="13"/>
        <v/>
      </c>
      <c r="Z108" s="14" t="str">
        <f t="shared" si="13"/>
        <v/>
      </c>
      <c r="AA108" s="14" t="str">
        <f t="shared" si="13"/>
        <v/>
      </c>
      <c r="AB108" s="14" t="str">
        <f t="shared" si="13"/>
        <v/>
      </c>
      <c r="AC108" s="14" t="str">
        <f t="shared" si="13"/>
        <v/>
      </c>
      <c r="AD108" s="14" t="str">
        <f t="shared" si="13"/>
        <v/>
      </c>
      <c r="AE108" s="14" t="str">
        <f t="shared" si="13"/>
        <v/>
      </c>
      <c r="AF108" s="14" t="str">
        <f t="shared" si="13"/>
        <v/>
      </c>
      <c r="AG108" s="14" t="str">
        <f t="shared" si="13"/>
        <v/>
      </c>
      <c r="AH108" s="14" t="str">
        <f t="shared" si="13"/>
        <v/>
      </c>
      <c r="AI108" s="14" t="str">
        <f t="shared" si="13"/>
        <v/>
      </c>
      <c r="AJ108" s="14" t="str">
        <f t="shared" si="13"/>
        <v/>
      </c>
      <c r="AK108" s="14" t="str">
        <f t="shared" si="13"/>
        <v/>
      </c>
      <c r="AL108" s="14" t="str">
        <f t="shared" si="13"/>
        <v/>
      </c>
      <c r="AM108" s="14" t="str">
        <f t="shared" si="13"/>
        <v/>
      </c>
      <c r="AN108" s="14" t="str">
        <f t="shared" si="13"/>
        <v/>
      </c>
      <c r="AO108" s="14" t="str">
        <f t="shared" si="13"/>
        <v/>
      </c>
      <c r="AP108" s="14" t="str">
        <f t="shared" si="13"/>
        <v/>
      </c>
      <c r="AQ108" s="14" t="str">
        <f t="shared" si="13"/>
        <v/>
      </c>
      <c r="AR108" s="14" t="str">
        <f t="shared" si="13"/>
        <v/>
      </c>
      <c r="AS108" s="14" t="str">
        <f t="shared" si="13"/>
        <v/>
      </c>
      <c r="AT108" s="14" t="str">
        <f t="shared" si="13"/>
        <v/>
      </c>
      <c r="AU108" s="14" t="str">
        <f t="shared" si="13"/>
        <v/>
      </c>
      <c r="AV108" s="14" t="str">
        <f t="shared" si="13"/>
        <v/>
      </c>
      <c r="AW108" s="14" t="str">
        <f t="shared" si="13"/>
        <v/>
      </c>
      <c r="AX108" s="14" t="str">
        <f t="shared" si="13"/>
        <v/>
      </c>
      <c r="AY108" s="14" t="str">
        <f t="shared" si="13"/>
        <v/>
      </c>
      <c r="AZ108" s="14" t="str">
        <f t="shared" si="13"/>
        <v/>
      </c>
    </row>
    <row r="109" spans="2:53">
      <c r="B109" s="1" t="s">
        <v>42</v>
      </c>
      <c r="C109" s="14">
        <f>IF(C$97="","",-C107/1000*C108)</f>
        <v>-8360</v>
      </c>
      <c r="D109" s="14">
        <f t="shared" ref="D109:AZ109" si="14">IF(D$97="","",-D107/1000*D108)</f>
        <v>-8527.1999999999989</v>
      </c>
      <c r="E109" s="14">
        <f t="shared" si="14"/>
        <v>-8697.7440000000006</v>
      </c>
      <c r="F109" s="14">
        <f t="shared" si="14"/>
        <v>-8871.6988799999999</v>
      </c>
      <c r="G109" s="14">
        <f t="shared" si="14"/>
        <v>-9049.1328575999996</v>
      </c>
      <c r="H109" s="14">
        <f t="shared" si="14"/>
        <v>-9230.1155147520003</v>
      </c>
      <c r="I109" s="14">
        <f t="shared" si="14"/>
        <v>-9414.7178250470406</v>
      </c>
      <c r="J109" s="14">
        <f t="shared" si="14"/>
        <v>-9603.0121815479797</v>
      </c>
      <c r="K109" s="14" t="str">
        <f t="shared" si="14"/>
        <v/>
      </c>
      <c r="L109" s="14" t="str">
        <f t="shared" si="14"/>
        <v/>
      </c>
      <c r="M109" s="14" t="str">
        <f t="shared" si="14"/>
        <v/>
      </c>
      <c r="N109" s="14" t="str">
        <f t="shared" si="14"/>
        <v/>
      </c>
      <c r="O109" s="14" t="str">
        <f t="shared" si="14"/>
        <v/>
      </c>
      <c r="P109" s="14" t="str">
        <f t="shared" si="14"/>
        <v/>
      </c>
      <c r="Q109" s="14" t="str">
        <f t="shared" si="14"/>
        <v/>
      </c>
      <c r="R109" s="14" t="str">
        <f t="shared" si="14"/>
        <v/>
      </c>
      <c r="S109" s="14" t="str">
        <f t="shared" si="14"/>
        <v/>
      </c>
      <c r="T109" s="14" t="str">
        <f t="shared" si="14"/>
        <v/>
      </c>
      <c r="U109" s="14" t="str">
        <f t="shared" si="14"/>
        <v/>
      </c>
      <c r="V109" s="14" t="str">
        <f t="shared" si="14"/>
        <v/>
      </c>
      <c r="W109" s="14" t="str">
        <f t="shared" si="14"/>
        <v/>
      </c>
      <c r="X109" s="14" t="str">
        <f t="shared" si="14"/>
        <v/>
      </c>
      <c r="Y109" s="14" t="str">
        <f t="shared" si="14"/>
        <v/>
      </c>
      <c r="Z109" s="14" t="str">
        <f t="shared" si="14"/>
        <v/>
      </c>
      <c r="AA109" s="14" t="str">
        <f t="shared" si="14"/>
        <v/>
      </c>
      <c r="AB109" s="14" t="str">
        <f t="shared" si="14"/>
        <v/>
      </c>
      <c r="AC109" s="14" t="str">
        <f t="shared" si="14"/>
        <v/>
      </c>
      <c r="AD109" s="14" t="str">
        <f t="shared" si="14"/>
        <v/>
      </c>
      <c r="AE109" s="14" t="str">
        <f t="shared" si="14"/>
        <v/>
      </c>
      <c r="AF109" s="14" t="str">
        <f t="shared" si="14"/>
        <v/>
      </c>
      <c r="AG109" s="14" t="str">
        <f t="shared" si="14"/>
        <v/>
      </c>
      <c r="AH109" s="14" t="str">
        <f t="shared" si="14"/>
        <v/>
      </c>
      <c r="AI109" s="14" t="str">
        <f t="shared" si="14"/>
        <v/>
      </c>
      <c r="AJ109" s="14" t="str">
        <f t="shared" si="14"/>
        <v/>
      </c>
      <c r="AK109" s="14" t="str">
        <f t="shared" si="14"/>
        <v/>
      </c>
      <c r="AL109" s="14" t="str">
        <f t="shared" si="14"/>
        <v/>
      </c>
      <c r="AM109" s="14" t="str">
        <f t="shared" si="14"/>
        <v/>
      </c>
      <c r="AN109" s="14" t="str">
        <f t="shared" si="14"/>
        <v/>
      </c>
      <c r="AO109" s="14" t="str">
        <f t="shared" si="14"/>
        <v/>
      </c>
      <c r="AP109" s="14" t="str">
        <f t="shared" si="14"/>
        <v/>
      </c>
      <c r="AQ109" s="14" t="str">
        <f t="shared" si="14"/>
        <v/>
      </c>
      <c r="AR109" s="14" t="str">
        <f t="shared" si="14"/>
        <v/>
      </c>
      <c r="AS109" s="14" t="str">
        <f t="shared" si="14"/>
        <v/>
      </c>
      <c r="AT109" s="14" t="str">
        <f t="shared" si="14"/>
        <v/>
      </c>
      <c r="AU109" s="14" t="str">
        <f t="shared" si="14"/>
        <v/>
      </c>
      <c r="AV109" s="14" t="str">
        <f t="shared" si="14"/>
        <v/>
      </c>
      <c r="AW109" s="14" t="str">
        <f t="shared" si="14"/>
        <v/>
      </c>
      <c r="AX109" s="14" t="str">
        <f t="shared" si="14"/>
        <v/>
      </c>
      <c r="AY109" s="14" t="str">
        <f t="shared" si="14"/>
        <v/>
      </c>
      <c r="AZ109" s="14" t="str">
        <f t="shared" si="14"/>
        <v/>
      </c>
    </row>
    <row r="111" spans="2:53">
      <c r="B111" s="33" t="s">
        <v>43</v>
      </c>
    </row>
    <row r="113" spans="2:52">
      <c r="B113" s="1" t="s">
        <v>44</v>
      </c>
      <c r="C113" s="14">
        <f>$E$25</f>
        <v>6.4</v>
      </c>
    </row>
    <row r="114" spans="2:52">
      <c r="B114" s="1" t="s">
        <v>45</v>
      </c>
      <c r="C114" s="24">
        <f>IF(C113="N/A",C113,1/C113)</f>
        <v>0.15625</v>
      </c>
    </row>
    <row r="115" spans="2:52">
      <c r="B115" s="1" t="s">
        <v>46</v>
      </c>
      <c r="C115" s="14">
        <f ca="1">IF(C$97="","",IF($C$114="N/A",0,SUM(C101:OFFSET(C101,0,-MIN(C$97,$C$113)+1))*$C$114))</f>
        <v>-1187.5</v>
      </c>
      <c r="D115" s="14">
        <f ca="1">IF(D$97="","",IF($C$114="N/A",0,SUM(D101:OFFSET(D101,0,-MIN(D$97,$C$113)+1))*$C$114))</f>
        <v>-1187.5</v>
      </c>
      <c r="E115" s="14">
        <f ca="1">IF(E$97="","",IF($C$114="N/A",0,SUM(E101:OFFSET(E101,0,-MIN(E$97,$C$113)+1))*$C$114))</f>
        <v>-1187.5</v>
      </c>
      <c r="F115" s="14">
        <f ca="1">IF(F$97="","",IF($C$114="N/A",0,SUM(F101:OFFSET(F101,0,-MIN(F$97,$C$113)+1))*$C$114))</f>
        <v>-1187.5</v>
      </c>
      <c r="G115" s="14">
        <f ca="1">IF(G$97="","",IF($C$114="N/A",0,SUM(G101:OFFSET(G101,0,-MIN(G$97,$C$113)+1))*$C$114))</f>
        <v>-1187.5</v>
      </c>
      <c r="H115" s="14">
        <f ca="1">IF(H$97="","",IF($C$114="N/A",0,SUM(H101:OFFSET(H101,0,-MIN(H$97,$C$113)+1))*$C$114))</f>
        <v>-1187.5</v>
      </c>
      <c r="I115" s="14">
        <f ca="1">IF(I$97="","",IF($C$114="N/A",0,SUM(I101:OFFSET(I101,0,-MIN(I$97,$C$113)+1))*$C$114))</f>
        <v>0</v>
      </c>
      <c r="J115" s="14">
        <f ca="1">IF(J$97="","",IF($C$114="N/A",0,SUM(J101:OFFSET(J101,0,-MIN(J$97,$C$113)+1))*$C$114))</f>
        <v>0</v>
      </c>
      <c r="K115" s="14" t="str">
        <f ca="1">IF(K$97="","",IF($C$114="N/A",0,SUM(K101:OFFSET(K101,0,-MIN(K$97,$C$113)+1))*$C$114))</f>
        <v/>
      </c>
      <c r="L115" s="14" t="str">
        <f ca="1">IF(L$97="","",IF($C$114="N/A",0,SUM(L101:OFFSET(L101,0,-MIN(L$97,$C$113)+1))*$C$114))</f>
        <v/>
      </c>
      <c r="M115" s="14" t="str">
        <f ca="1">IF(M$97="","",IF($C$114="N/A",0,SUM(M101:OFFSET(M101,0,-MIN(M$97,$C$113)+1))*$C$114))</f>
        <v/>
      </c>
      <c r="N115" s="14" t="str">
        <f ca="1">IF(N$97="","",IF($C$114="N/A",0,SUM(N101:OFFSET(N101,0,-MIN(N$97,$C$113)+1))*$C$114))</f>
        <v/>
      </c>
      <c r="O115" s="14" t="str">
        <f ca="1">IF(O$97="","",IF($C$114="N/A",0,SUM(O101:OFFSET(O101,0,-MIN(O$97,$C$113)+1))*$C$114))</f>
        <v/>
      </c>
      <c r="P115" s="14" t="str">
        <f ca="1">IF(P$97="","",IF($C$114="N/A",0,SUM(P101:OFFSET(P101,0,-MIN(P$97,$C$113)+1))*$C$114))</f>
        <v/>
      </c>
      <c r="Q115" s="14" t="str">
        <f ca="1">IF(Q$97="","",IF($C$114="N/A",0,SUM(Q101:OFFSET(Q101,0,-MIN(Q$97,$C$113)+1))*$C$114))</f>
        <v/>
      </c>
      <c r="R115" s="14" t="str">
        <f ca="1">IF(R$97="","",IF($C$114="N/A",0,SUM(R101:OFFSET(R101,0,-MIN(R$97,$C$113)+1))*$C$114))</f>
        <v/>
      </c>
      <c r="S115" s="14" t="str">
        <f ca="1">IF(S$97="","",IF($C$114="N/A",0,SUM(S101:OFFSET(S101,0,-MIN(S$97,$C$113)+1))*$C$114))</f>
        <v/>
      </c>
      <c r="T115" s="14" t="str">
        <f ca="1">IF(T$97="","",IF($C$114="N/A",0,SUM(T101:OFFSET(T101,0,-MIN(T$97,$C$113)+1))*$C$114))</f>
        <v/>
      </c>
      <c r="U115" s="14" t="str">
        <f ca="1">IF(U$97="","",IF($C$114="N/A",0,SUM(U101:OFFSET(U101,0,-MIN(U$97,$C$113)+1))*$C$114))</f>
        <v/>
      </c>
      <c r="V115" s="14" t="str">
        <f ca="1">IF(V$97="","",IF($C$114="N/A",0,SUM(V101:OFFSET(V101,0,-MIN(V$97,$C$113)+1))*$C$114))</f>
        <v/>
      </c>
      <c r="W115" s="14" t="str">
        <f ca="1">IF(W$97="","",IF($C$114="N/A",0,SUM(W101:OFFSET(W101,0,-MIN(W$97,$C$113)+1))*$C$114))</f>
        <v/>
      </c>
      <c r="X115" s="14" t="str">
        <f ca="1">IF(X$97="","",IF($C$114="N/A",0,SUM(X101:OFFSET(X101,0,-MIN(X$97,$C$113)+1))*$C$114))</f>
        <v/>
      </c>
      <c r="Y115" s="14" t="str">
        <f ca="1">IF(Y$97="","",IF($C$114="N/A",0,SUM(Y101:OFFSET(Y101,0,-MIN(Y$97,$C$113)+1))*$C$114))</f>
        <v/>
      </c>
      <c r="Z115" s="14" t="str">
        <f ca="1">IF(Z$97="","",IF($C$114="N/A",0,SUM(Z101:OFFSET(Z101,0,-MIN(Z$97,$C$113)+1))*$C$114))</f>
        <v/>
      </c>
      <c r="AA115" s="14" t="str">
        <f ca="1">IF(AA$97="","",IF($C$114="N/A",0,SUM(AA101:OFFSET(AA101,0,-MIN(AA$97,$C$113)+1))*$C$114))</f>
        <v/>
      </c>
      <c r="AB115" s="14" t="str">
        <f ca="1">IF(AB$97="","",IF($C$114="N/A",0,SUM(AB101:OFFSET(AB101,0,-MIN(AB$97,$C$113)+1))*$C$114))</f>
        <v/>
      </c>
      <c r="AC115" s="14" t="str">
        <f ca="1">IF(AC$97="","",IF($C$114="N/A",0,SUM(AC101:OFFSET(AC101,0,-MIN(AC$97,$C$113)+1))*$C$114))</f>
        <v/>
      </c>
      <c r="AD115" s="14" t="str">
        <f ca="1">IF(AD$97="","",IF($C$114="N/A",0,SUM(AD101:OFFSET(AD101,0,-MIN(AD$97,$C$113)+1))*$C$114))</f>
        <v/>
      </c>
      <c r="AE115" s="14" t="str">
        <f ca="1">IF(AE$97="","",IF($C$114="N/A",0,SUM(AE101:OFFSET(AE101,0,-MIN(AE$97,$C$113)+1))*$C$114))</f>
        <v/>
      </c>
      <c r="AF115" s="14" t="str">
        <f ca="1">IF(AF$97="","",IF($C$114="N/A",0,SUM(AF101:OFFSET(AF101,0,-MIN(AF$97,$C$113)+1))*$C$114))</f>
        <v/>
      </c>
      <c r="AG115" s="14" t="str">
        <f ca="1">IF(AG$97="","",IF($C$114="N/A",0,SUM(AG101:OFFSET(AG101,0,-MIN(AG$97,$C$113)+1))*$C$114))</f>
        <v/>
      </c>
      <c r="AH115" s="14" t="str">
        <f ca="1">IF(AH$97="","",IF($C$114="N/A",0,SUM(AH101:OFFSET(AH101,0,-MIN(AH$97,$C$113)+1))*$C$114))</f>
        <v/>
      </c>
      <c r="AI115" s="14" t="str">
        <f ca="1">IF(AI$97="","",IF($C$114="N/A",0,SUM(AI101:OFFSET(AI101,0,-MIN(AI$97,$C$113)+1))*$C$114))</f>
        <v/>
      </c>
      <c r="AJ115" s="14" t="str">
        <f ca="1">IF(AJ$97="","",IF($C$114="N/A",0,SUM(AJ101:OFFSET(AJ101,0,-MIN(AJ$97,$C$113)+1))*$C$114))</f>
        <v/>
      </c>
      <c r="AK115" s="14" t="str">
        <f ca="1">IF(AK$97="","",IF($C$114="N/A",0,SUM(AK101:OFFSET(AK101,0,-MIN(AK$97,$C$113)+1))*$C$114))</f>
        <v/>
      </c>
      <c r="AL115" s="14" t="str">
        <f ca="1">IF(AL$97="","",IF($C$114="N/A",0,SUM(AL101:OFFSET(AL101,0,-MIN(AL$97,$C$113)+1))*$C$114))</f>
        <v/>
      </c>
      <c r="AM115" s="14" t="str">
        <f ca="1">IF(AM$97="","",IF($C$114="N/A",0,SUM(AM101:OFFSET(AM101,0,-MIN(AM$97,$C$113)+1))*$C$114))</f>
        <v/>
      </c>
      <c r="AN115" s="14" t="str">
        <f ca="1">IF(AN$97="","",IF($C$114="N/A",0,SUM(AN101:OFFSET(AN101,0,-MIN(AN$97,$C$113)+1))*$C$114))</f>
        <v/>
      </c>
      <c r="AO115" s="14" t="str">
        <f ca="1">IF(AO$97="","",IF($C$114="N/A",0,SUM(AO101:OFFSET(AO101,0,-MIN(AO$97,$C$113)+1))*$C$114))</f>
        <v/>
      </c>
      <c r="AP115" s="14" t="str">
        <f ca="1">IF(AP$97="","",IF($C$114="N/A",0,SUM(AP101:OFFSET(AP101,0,-MIN(AP$97,$C$113)+1))*$C$114))</f>
        <v/>
      </c>
      <c r="AQ115" s="14" t="str">
        <f ca="1">IF(AQ$97="","",IF($C$114="N/A",0,SUM(AQ101:OFFSET(AQ101,0,-MIN(AQ$97,$C$113)+1))*$C$114))</f>
        <v/>
      </c>
      <c r="AR115" s="14" t="str">
        <f ca="1">IF(AR$97="","",IF($C$114="N/A",0,SUM(AR101:OFFSET(AR101,0,-MIN(AR$97,$C$113)+1))*$C$114))</f>
        <v/>
      </c>
      <c r="AS115" s="14" t="str">
        <f ca="1">IF(AS$97="","",IF($C$114="N/A",0,SUM(AS101:OFFSET(AS101,0,-MIN(AS$97,$C$113)+1))*$C$114))</f>
        <v/>
      </c>
      <c r="AT115" s="14" t="str">
        <f ca="1">IF(AT$97="","",IF($C$114="N/A",0,SUM(AT101:OFFSET(AT101,0,-MIN(AT$97,$C$113)+1))*$C$114))</f>
        <v/>
      </c>
      <c r="AU115" s="14" t="str">
        <f ca="1">IF(AU$97="","",IF($C$114="N/A",0,SUM(AU101:OFFSET(AU101,0,-MIN(AU$97,$C$113)+1))*$C$114))</f>
        <v/>
      </c>
      <c r="AV115" s="14" t="str">
        <f ca="1">IF(AV$97="","",IF($C$114="N/A",0,SUM(AV101:OFFSET(AV101,0,-MIN(AV$97,$C$113)+1))*$C$114))</f>
        <v/>
      </c>
      <c r="AW115" s="14" t="str">
        <f ca="1">IF(AW$97="","",IF($C$114="N/A",0,SUM(AW101:OFFSET(AW101,0,-MIN(AW$97,$C$113)+1))*$C$114))</f>
        <v/>
      </c>
      <c r="AX115" s="14" t="str">
        <f ca="1">IF(AX$97="","",IF($C$114="N/A",0,SUM(AX101:OFFSET(AX101,0,-MIN(AX$97,$C$113)+1))*$C$114))</f>
        <v/>
      </c>
      <c r="AY115" s="14" t="str">
        <f ca="1">IF(AY$97="","",IF($C$114="N/A",0,SUM(AY101:OFFSET(AY101,0,-MIN(AY$97,$C$113)+1))*$C$114))</f>
        <v/>
      </c>
      <c r="AZ115" s="14" t="str">
        <f ca="1">IF(AZ$97="","",IF($C$114="N/A",0,SUM(AZ101:OFFSET(AZ101,0,-MIN(AZ$97,$C$113)+1))*$C$114))</f>
        <v/>
      </c>
    </row>
    <row r="117" spans="2:52">
      <c r="B117" s="33" t="s">
        <v>47</v>
      </c>
    </row>
    <row r="119" spans="2:52">
      <c r="B119" s="98" t="s">
        <v>50</v>
      </c>
      <c r="C119" s="98"/>
      <c r="D119" s="98"/>
      <c r="E119" s="98"/>
      <c r="F119" s="98"/>
      <c r="G119" s="98"/>
      <c r="H119" s="98"/>
    </row>
    <row r="121" spans="2:52">
      <c r="B121" s="1" t="s">
        <v>440</v>
      </c>
      <c r="C121" s="14">
        <f ca="1">IF(C$97="","",SUM(C103,C109,C115))</f>
        <v>-10535.5</v>
      </c>
      <c r="D121" s="14">
        <f t="shared" ref="D121:AZ121" ca="1" si="15">IF(D$97="","",SUM(D103,D109,D115))</f>
        <v>-10702.699999999999</v>
      </c>
      <c r="E121" s="14">
        <f t="shared" ca="1" si="15"/>
        <v>-10873.244000000001</v>
      </c>
      <c r="F121" s="14">
        <f t="shared" ca="1" si="15"/>
        <v>-11047.19888</v>
      </c>
      <c r="G121" s="14">
        <f t="shared" ca="1" si="15"/>
        <v>-11224.6328576</v>
      </c>
      <c r="H121" s="14">
        <f t="shared" ca="1" si="15"/>
        <v>-11405.615514752</v>
      </c>
      <c r="I121" s="14">
        <f t="shared" ca="1" si="15"/>
        <v>-10402.717825047041</v>
      </c>
      <c r="J121" s="14">
        <f t="shared" ca="1" si="15"/>
        <v>-10591.01218154798</v>
      </c>
      <c r="K121" s="14" t="str">
        <f t="shared" si="15"/>
        <v/>
      </c>
      <c r="L121" s="14" t="str">
        <f t="shared" si="15"/>
        <v/>
      </c>
      <c r="M121" s="14" t="str">
        <f t="shared" si="15"/>
        <v/>
      </c>
      <c r="N121" s="14" t="str">
        <f t="shared" si="15"/>
        <v/>
      </c>
      <c r="O121" s="14" t="str">
        <f t="shared" si="15"/>
        <v/>
      </c>
      <c r="P121" s="14" t="str">
        <f t="shared" si="15"/>
        <v/>
      </c>
      <c r="Q121" s="14" t="str">
        <f t="shared" si="15"/>
        <v/>
      </c>
      <c r="R121" s="14" t="str">
        <f t="shared" si="15"/>
        <v/>
      </c>
      <c r="S121" s="14" t="str">
        <f t="shared" si="15"/>
        <v/>
      </c>
      <c r="T121" s="14" t="str">
        <f t="shared" si="15"/>
        <v/>
      </c>
      <c r="U121" s="14" t="str">
        <f t="shared" si="15"/>
        <v/>
      </c>
      <c r="V121" s="14" t="str">
        <f t="shared" si="15"/>
        <v/>
      </c>
      <c r="W121" s="14" t="str">
        <f t="shared" si="15"/>
        <v/>
      </c>
      <c r="X121" s="14" t="str">
        <f t="shared" si="15"/>
        <v/>
      </c>
      <c r="Y121" s="14" t="str">
        <f t="shared" si="15"/>
        <v/>
      </c>
      <c r="Z121" s="14" t="str">
        <f t="shared" si="15"/>
        <v/>
      </c>
      <c r="AA121" s="14" t="str">
        <f t="shared" si="15"/>
        <v/>
      </c>
      <c r="AB121" s="14" t="str">
        <f t="shared" si="15"/>
        <v/>
      </c>
      <c r="AC121" s="14" t="str">
        <f t="shared" si="15"/>
        <v/>
      </c>
      <c r="AD121" s="14" t="str">
        <f t="shared" si="15"/>
        <v/>
      </c>
      <c r="AE121" s="14" t="str">
        <f t="shared" si="15"/>
        <v/>
      </c>
      <c r="AF121" s="14" t="str">
        <f t="shared" si="15"/>
        <v/>
      </c>
      <c r="AG121" s="14" t="str">
        <f t="shared" si="15"/>
        <v/>
      </c>
      <c r="AH121" s="14" t="str">
        <f t="shared" si="15"/>
        <v/>
      </c>
      <c r="AI121" s="14" t="str">
        <f t="shared" si="15"/>
        <v/>
      </c>
      <c r="AJ121" s="14" t="str">
        <f t="shared" si="15"/>
        <v/>
      </c>
      <c r="AK121" s="14" t="str">
        <f t="shared" si="15"/>
        <v/>
      </c>
      <c r="AL121" s="14" t="str">
        <f t="shared" si="15"/>
        <v/>
      </c>
      <c r="AM121" s="14" t="str">
        <f t="shared" si="15"/>
        <v/>
      </c>
      <c r="AN121" s="14" t="str">
        <f t="shared" si="15"/>
        <v/>
      </c>
      <c r="AO121" s="14" t="str">
        <f t="shared" si="15"/>
        <v/>
      </c>
      <c r="AP121" s="14" t="str">
        <f t="shared" si="15"/>
        <v/>
      </c>
      <c r="AQ121" s="14" t="str">
        <f t="shared" si="15"/>
        <v/>
      </c>
      <c r="AR121" s="14" t="str">
        <f t="shared" si="15"/>
        <v/>
      </c>
      <c r="AS121" s="14" t="str">
        <f t="shared" si="15"/>
        <v/>
      </c>
      <c r="AT121" s="14" t="str">
        <f t="shared" si="15"/>
        <v/>
      </c>
      <c r="AU121" s="14" t="str">
        <f t="shared" si="15"/>
        <v/>
      </c>
      <c r="AV121" s="14" t="str">
        <f t="shared" si="15"/>
        <v/>
      </c>
      <c r="AW121" s="14" t="str">
        <f t="shared" si="15"/>
        <v/>
      </c>
      <c r="AX121" s="14" t="str">
        <f t="shared" si="15"/>
        <v/>
      </c>
      <c r="AY121" s="14" t="str">
        <f t="shared" si="15"/>
        <v/>
      </c>
      <c r="AZ121" s="14" t="str">
        <f t="shared" si="15"/>
        <v/>
      </c>
    </row>
    <row r="122" spans="2:52">
      <c r="B122" s="1" t="s">
        <v>441</v>
      </c>
      <c r="C122" s="14">
        <f ca="1">IF(C$97="","",-C121*$E$91)</f>
        <v>3160.65</v>
      </c>
      <c r="D122" s="14">
        <f t="shared" ref="D122:AZ122" ca="1" si="16">IF(D$97="","",-D121*$E$91)</f>
        <v>3210.8099999999995</v>
      </c>
      <c r="E122" s="14">
        <f t="shared" ca="1" si="16"/>
        <v>3261.9731999999999</v>
      </c>
      <c r="F122" s="14">
        <f t="shared" ca="1" si="16"/>
        <v>3314.1596639999998</v>
      </c>
      <c r="G122" s="14">
        <f t="shared" ca="1" si="16"/>
        <v>3367.3898572799999</v>
      </c>
      <c r="H122" s="14">
        <f t="shared" ca="1" si="16"/>
        <v>3421.6846544256</v>
      </c>
      <c r="I122" s="14">
        <f t="shared" ca="1" si="16"/>
        <v>3120.8153475141121</v>
      </c>
      <c r="J122" s="14">
        <f t="shared" ca="1" si="16"/>
        <v>3177.3036544643937</v>
      </c>
      <c r="K122" s="14" t="str">
        <f t="shared" si="16"/>
        <v/>
      </c>
      <c r="L122" s="14" t="str">
        <f t="shared" si="16"/>
        <v/>
      </c>
      <c r="M122" s="14" t="str">
        <f t="shared" si="16"/>
        <v/>
      </c>
      <c r="N122" s="14" t="str">
        <f t="shared" si="16"/>
        <v/>
      </c>
      <c r="O122" s="14" t="str">
        <f t="shared" si="16"/>
        <v/>
      </c>
      <c r="P122" s="14" t="str">
        <f t="shared" si="16"/>
        <v/>
      </c>
      <c r="Q122" s="14" t="str">
        <f t="shared" si="16"/>
        <v/>
      </c>
      <c r="R122" s="14" t="str">
        <f t="shared" si="16"/>
        <v/>
      </c>
      <c r="S122" s="14" t="str">
        <f t="shared" si="16"/>
        <v/>
      </c>
      <c r="T122" s="14" t="str">
        <f t="shared" si="16"/>
        <v/>
      </c>
      <c r="U122" s="14" t="str">
        <f t="shared" si="16"/>
        <v/>
      </c>
      <c r="V122" s="14" t="str">
        <f t="shared" si="16"/>
        <v/>
      </c>
      <c r="W122" s="14" t="str">
        <f t="shared" si="16"/>
        <v/>
      </c>
      <c r="X122" s="14" t="str">
        <f t="shared" si="16"/>
        <v/>
      </c>
      <c r="Y122" s="14" t="str">
        <f t="shared" si="16"/>
        <v/>
      </c>
      <c r="Z122" s="14" t="str">
        <f t="shared" si="16"/>
        <v/>
      </c>
      <c r="AA122" s="14" t="str">
        <f t="shared" si="16"/>
        <v/>
      </c>
      <c r="AB122" s="14" t="str">
        <f t="shared" si="16"/>
        <v/>
      </c>
      <c r="AC122" s="14" t="str">
        <f t="shared" si="16"/>
        <v/>
      </c>
      <c r="AD122" s="14" t="str">
        <f t="shared" si="16"/>
        <v/>
      </c>
      <c r="AE122" s="14" t="str">
        <f t="shared" si="16"/>
        <v/>
      </c>
      <c r="AF122" s="14" t="str">
        <f t="shared" si="16"/>
        <v/>
      </c>
      <c r="AG122" s="14" t="str">
        <f t="shared" si="16"/>
        <v/>
      </c>
      <c r="AH122" s="14" t="str">
        <f t="shared" si="16"/>
        <v/>
      </c>
      <c r="AI122" s="14" t="str">
        <f t="shared" si="16"/>
        <v/>
      </c>
      <c r="AJ122" s="14" t="str">
        <f t="shared" si="16"/>
        <v/>
      </c>
      <c r="AK122" s="14" t="str">
        <f t="shared" si="16"/>
        <v/>
      </c>
      <c r="AL122" s="14" t="str">
        <f t="shared" si="16"/>
        <v/>
      </c>
      <c r="AM122" s="14" t="str">
        <f t="shared" si="16"/>
        <v/>
      </c>
      <c r="AN122" s="14" t="str">
        <f t="shared" si="16"/>
        <v/>
      </c>
      <c r="AO122" s="14" t="str">
        <f t="shared" si="16"/>
        <v/>
      </c>
      <c r="AP122" s="14" t="str">
        <f t="shared" si="16"/>
        <v/>
      </c>
      <c r="AQ122" s="14" t="str">
        <f t="shared" si="16"/>
        <v/>
      </c>
      <c r="AR122" s="14" t="str">
        <f t="shared" si="16"/>
        <v/>
      </c>
      <c r="AS122" s="14" t="str">
        <f t="shared" si="16"/>
        <v/>
      </c>
      <c r="AT122" s="14" t="str">
        <f t="shared" si="16"/>
        <v/>
      </c>
      <c r="AU122" s="14" t="str">
        <f t="shared" si="16"/>
        <v/>
      </c>
      <c r="AV122" s="14" t="str">
        <f t="shared" si="16"/>
        <v/>
      </c>
      <c r="AW122" s="14" t="str">
        <f t="shared" si="16"/>
        <v/>
      </c>
      <c r="AX122" s="14" t="str">
        <f t="shared" si="16"/>
        <v/>
      </c>
      <c r="AY122" s="14" t="str">
        <f t="shared" si="16"/>
        <v/>
      </c>
      <c r="AZ122" s="14" t="str">
        <f t="shared" si="16"/>
        <v/>
      </c>
    </row>
    <row r="123" spans="2:52">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row>
    <row r="124" spans="2:52">
      <c r="B124" s="33" t="s">
        <v>51</v>
      </c>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row>
    <row r="125" spans="2:52">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row>
    <row r="126" spans="2:52">
      <c r="B126" s="1" t="s">
        <v>55</v>
      </c>
      <c r="C126" s="14">
        <f ca="1">IF(C$97="","",SUM(C101,C103,C109,C122))</f>
        <v>-13787.35</v>
      </c>
      <c r="D126" s="14">
        <f t="shared" ref="D126:AZ126" ca="1" si="17">IF(D$97="","",SUM(D101,D103,D109,D122))</f>
        <v>-6304.3899999999994</v>
      </c>
      <c r="E126" s="14">
        <f t="shared" ca="1" si="17"/>
        <v>-6423.7708000000002</v>
      </c>
      <c r="F126" s="14">
        <f t="shared" ca="1" si="17"/>
        <v>-6545.5392160000001</v>
      </c>
      <c r="G126" s="14">
        <f t="shared" ca="1" si="17"/>
        <v>-6669.7430003199997</v>
      </c>
      <c r="H126" s="14">
        <f t="shared" ca="1" si="17"/>
        <v>-6796.4308603263999</v>
      </c>
      <c r="I126" s="14">
        <f t="shared" ca="1" si="17"/>
        <v>-7281.902477532929</v>
      </c>
      <c r="J126" s="14">
        <f t="shared" ca="1" si="17"/>
        <v>-7413.708527083586</v>
      </c>
      <c r="K126" s="14" t="str">
        <f t="shared" si="17"/>
        <v/>
      </c>
      <c r="L126" s="14" t="str">
        <f t="shared" si="17"/>
        <v/>
      </c>
      <c r="M126" s="14" t="str">
        <f t="shared" si="17"/>
        <v/>
      </c>
      <c r="N126" s="14" t="str">
        <f t="shared" si="17"/>
        <v/>
      </c>
      <c r="O126" s="14" t="str">
        <f t="shared" si="17"/>
        <v/>
      </c>
      <c r="P126" s="14" t="str">
        <f t="shared" si="17"/>
        <v/>
      </c>
      <c r="Q126" s="14" t="str">
        <f t="shared" si="17"/>
        <v/>
      </c>
      <c r="R126" s="14" t="str">
        <f t="shared" si="17"/>
        <v/>
      </c>
      <c r="S126" s="14" t="str">
        <f t="shared" si="17"/>
        <v/>
      </c>
      <c r="T126" s="14" t="str">
        <f t="shared" si="17"/>
        <v/>
      </c>
      <c r="U126" s="14" t="str">
        <f t="shared" si="17"/>
        <v/>
      </c>
      <c r="V126" s="14" t="str">
        <f t="shared" si="17"/>
        <v/>
      </c>
      <c r="W126" s="14" t="str">
        <f t="shared" si="17"/>
        <v/>
      </c>
      <c r="X126" s="14" t="str">
        <f t="shared" si="17"/>
        <v/>
      </c>
      <c r="Y126" s="14" t="str">
        <f t="shared" si="17"/>
        <v/>
      </c>
      <c r="Z126" s="14" t="str">
        <f t="shared" si="17"/>
        <v/>
      </c>
      <c r="AA126" s="14" t="str">
        <f t="shared" si="17"/>
        <v/>
      </c>
      <c r="AB126" s="14" t="str">
        <f t="shared" si="17"/>
        <v/>
      </c>
      <c r="AC126" s="14" t="str">
        <f t="shared" si="17"/>
        <v/>
      </c>
      <c r="AD126" s="14" t="str">
        <f t="shared" si="17"/>
        <v/>
      </c>
      <c r="AE126" s="14" t="str">
        <f t="shared" si="17"/>
        <v/>
      </c>
      <c r="AF126" s="14" t="str">
        <f t="shared" si="17"/>
        <v/>
      </c>
      <c r="AG126" s="14" t="str">
        <f t="shared" si="17"/>
        <v/>
      </c>
      <c r="AH126" s="14" t="str">
        <f t="shared" si="17"/>
        <v/>
      </c>
      <c r="AI126" s="14" t="str">
        <f t="shared" si="17"/>
        <v/>
      </c>
      <c r="AJ126" s="14" t="str">
        <f t="shared" si="17"/>
        <v/>
      </c>
      <c r="AK126" s="14" t="str">
        <f t="shared" si="17"/>
        <v/>
      </c>
      <c r="AL126" s="14" t="str">
        <f t="shared" si="17"/>
        <v/>
      </c>
      <c r="AM126" s="14" t="str">
        <f t="shared" si="17"/>
        <v/>
      </c>
      <c r="AN126" s="14" t="str">
        <f t="shared" si="17"/>
        <v/>
      </c>
      <c r="AO126" s="14" t="str">
        <f t="shared" si="17"/>
        <v/>
      </c>
      <c r="AP126" s="14" t="str">
        <f t="shared" si="17"/>
        <v/>
      </c>
      <c r="AQ126" s="14" t="str">
        <f t="shared" si="17"/>
        <v/>
      </c>
      <c r="AR126" s="14" t="str">
        <f t="shared" si="17"/>
        <v/>
      </c>
      <c r="AS126" s="14" t="str">
        <f t="shared" si="17"/>
        <v/>
      </c>
      <c r="AT126" s="14" t="str">
        <f t="shared" si="17"/>
        <v/>
      </c>
      <c r="AU126" s="14" t="str">
        <f t="shared" si="17"/>
        <v/>
      </c>
      <c r="AV126" s="14" t="str">
        <f t="shared" si="17"/>
        <v/>
      </c>
      <c r="AW126" s="14" t="str">
        <f t="shared" si="17"/>
        <v/>
      </c>
      <c r="AX126" s="14" t="str">
        <f t="shared" si="17"/>
        <v/>
      </c>
      <c r="AY126" s="14" t="str">
        <f t="shared" si="17"/>
        <v/>
      </c>
      <c r="AZ126" s="14" t="str">
        <f t="shared" si="17"/>
        <v/>
      </c>
    </row>
    <row r="127" spans="2:52">
      <c r="B127" s="1" t="s">
        <v>52</v>
      </c>
      <c r="C127" s="34">
        <f>IF(C$97="","",1/(1+$E$90)^(C$97-1))</f>
        <v>1</v>
      </c>
      <c r="D127" s="34">
        <f t="shared" ref="D127:AZ127" si="18">IF(D$97="","",1/(1+$E$90)^(D$97-1))</f>
        <v>0.90909090909090906</v>
      </c>
      <c r="E127" s="34">
        <f t="shared" si="18"/>
        <v>0.82644628099173545</v>
      </c>
      <c r="F127" s="34">
        <f t="shared" si="18"/>
        <v>0.75131480090157754</v>
      </c>
      <c r="G127" s="34">
        <f t="shared" si="18"/>
        <v>0.68301345536507052</v>
      </c>
      <c r="H127" s="34">
        <f t="shared" si="18"/>
        <v>0.62092132305915493</v>
      </c>
      <c r="I127" s="34">
        <f t="shared" si="18"/>
        <v>0.56447393005377722</v>
      </c>
      <c r="J127" s="34">
        <f t="shared" si="18"/>
        <v>0.51315811823070645</v>
      </c>
      <c r="K127" s="34" t="str">
        <f t="shared" si="18"/>
        <v/>
      </c>
      <c r="L127" s="34" t="str">
        <f t="shared" si="18"/>
        <v/>
      </c>
      <c r="M127" s="34" t="str">
        <f t="shared" si="18"/>
        <v/>
      </c>
      <c r="N127" s="34" t="str">
        <f t="shared" si="18"/>
        <v/>
      </c>
      <c r="O127" s="34" t="str">
        <f t="shared" si="18"/>
        <v/>
      </c>
      <c r="P127" s="34" t="str">
        <f t="shared" si="18"/>
        <v/>
      </c>
      <c r="Q127" s="34" t="str">
        <f t="shared" si="18"/>
        <v/>
      </c>
      <c r="R127" s="34" t="str">
        <f t="shared" si="18"/>
        <v/>
      </c>
      <c r="S127" s="34" t="str">
        <f t="shared" si="18"/>
        <v/>
      </c>
      <c r="T127" s="34" t="str">
        <f t="shared" si="18"/>
        <v/>
      </c>
      <c r="U127" s="34" t="str">
        <f t="shared" si="18"/>
        <v/>
      </c>
      <c r="V127" s="34" t="str">
        <f t="shared" si="18"/>
        <v/>
      </c>
      <c r="W127" s="34" t="str">
        <f t="shared" si="18"/>
        <v/>
      </c>
      <c r="X127" s="34" t="str">
        <f t="shared" si="18"/>
        <v/>
      </c>
      <c r="Y127" s="34" t="str">
        <f t="shared" si="18"/>
        <v/>
      </c>
      <c r="Z127" s="34" t="str">
        <f t="shared" si="18"/>
        <v/>
      </c>
      <c r="AA127" s="34" t="str">
        <f t="shared" si="18"/>
        <v/>
      </c>
      <c r="AB127" s="34" t="str">
        <f t="shared" si="18"/>
        <v/>
      </c>
      <c r="AC127" s="34" t="str">
        <f t="shared" si="18"/>
        <v/>
      </c>
      <c r="AD127" s="34" t="str">
        <f t="shared" si="18"/>
        <v/>
      </c>
      <c r="AE127" s="34" t="str">
        <f t="shared" si="18"/>
        <v/>
      </c>
      <c r="AF127" s="34" t="str">
        <f t="shared" si="18"/>
        <v/>
      </c>
      <c r="AG127" s="34" t="str">
        <f t="shared" si="18"/>
        <v/>
      </c>
      <c r="AH127" s="34" t="str">
        <f t="shared" si="18"/>
        <v/>
      </c>
      <c r="AI127" s="34" t="str">
        <f t="shared" si="18"/>
        <v/>
      </c>
      <c r="AJ127" s="34" t="str">
        <f t="shared" si="18"/>
        <v/>
      </c>
      <c r="AK127" s="34" t="str">
        <f t="shared" si="18"/>
        <v/>
      </c>
      <c r="AL127" s="34" t="str">
        <f t="shared" si="18"/>
        <v/>
      </c>
      <c r="AM127" s="34" t="str">
        <f t="shared" si="18"/>
        <v/>
      </c>
      <c r="AN127" s="34" t="str">
        <f t="shared" si="18"/>
        <v/>
      </c>
      <c r="AO127" s="34" t="str">
        <f t="shared" si="18"/>
        <v/>
      </c>
      <c r="AP127" s="34" t="str">
        <f t="shared" si="18"/>
        <v/>
      </c>
      <c r="AQ127" s="34" t="str">
        <f t="shared" si="18"/>
        <v/>
      </c>
      <c r="AR127" s="34" t="str">
        <f t="shared" si="18"/>
        <v/>
      </c>
      <c r="AS127" s="34" t="str">
        <f t="shared" si="18"/>
        <v/>
      </c>
      <c r="AT127" s="34" t="str">
        <f t="shared" si="18"/>
        <v/>
      </c>
      <c r="AU127" s="34" t="str">
        <f t="shared" si="18"/>
        <v/>
      </c>
      <c r="AV127" s="34" t="str">
        <f t="shared" si="18"/>
        <v/>
      </c>
      <c r="AW127" s="34" t="str">
        <f t="shared" si="18"/>
        <v/>
      </c>
      <c r="AX127" s="34" t="str">
        <f t="shared" si="18"/>
        <v/>
      </c>
      <c r="AY127" s="34" t="str">
        <f t="shared" si="18"/>
        <v/>
      </c>
      <c r="AZ127" s="34" t="str">
        <f t="shared" si="18"/>
        <v/>
      </c>
    </row>
    <row r="129" spans="2:52">
      <c r="B129" s="1" t="s">
        <v>56</v>
      </c>
      <c r="C129" s="14">
        <f ca="1">SUMPRODUCT(C126:AZ126,C127:AZ127)</f>
        <v>-46435.69749837945</v>
      </c>
    </row>
    <row r="131" spans="2:52" s="10" customFormat="1">
      <c r="B131" s="23" t="s">
        <v>53</v>
      </c>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3" spans="2:52">
      <c r="B133" s="1" t="s">
        <v>26</v>
      </c>
      <c r="C133" s="16">
        <f>C$97</f>
        <v>1</v>
      </c>
      <c r="D133" s="16">
        <f t="shared" ref="D133:AZ133" si="19">D$97</f>
        <v>2</v>
      </c>
      <c r="E133" s="16">
        <f t="shared" si="19"/>
        <v>3</v>
      </c>
      <c r="F133" s="16">
        <f t="shared" si="19"/>
        <v>4</v>
      </c>
      <c r="G133" s="16">
        <f t="shared" si="19"/>
        <v>5</v>
      </c>
      <c r="H133" s="16">
        <f t="shared" si="19"/>
        <v>6</v>
      </c>
      <c r="I133" s="16">
        <f t="shared" si="19"/>
        <v>7</v>
      </c>
      <c r="J133" s="16">
        <f t="shared" si="19"/>
        <v>8</v>
      </c>
      <c r="K133" s="16" t="str">
        <f t="shared" si="19"/>
        <v/>
      </c>
      <c r="L133" s="16" t="str">
        <f t="shared" si="19"/>
        <v/>
      </c>
      <c r="M133" s="16" t="str">
        <f t="shared" si="19"/>
        <v/>
      </c>
      <c r="N133" s="16" t="str">
        <f t="shared" si="19"/>
        <v/>
      </c>
      <c r="O133" s="16" t="str">
        <f t="shared" si="19"/>
        <v/>
      </c>
      <c r="P133" s="16" t="str">
        <f t="shared" si="19"/>
        <v/>
      </c>
      <c r="Q133" s="16" t="str">
        <f t="shared" si="19"/>
        <v/>
      </c>
      <c r="R133" s="16" t="str">
        <f t="shared" si="19"/>
        <v/>
      </c>
      <c r="S133" s="16" t="str">
        <f t="shared" si="19"/>
        <v/>
      </c>
      <c r="T133" s="16" t="str">
        <f t="shared" si="19"/>
        <v/>
      </c>
      <c r="U133" s="16" t="str">
        <f t="shared" si="19"/>
        <v/>
      </c>
      <c r="V133" s="16" t="str">
        <f t="shared" si="19"/>
        <v/>
      </c>
      <c r="W133" s="16" t="str">
        <f t="shared" si="19"/>
        <v/>
      </c>
      <c r="X133" s="16" t="str">
        <f t="shared" si="19"/>
        <v/>
      </c>
      <c r="Y133" s="16" t="str">
        <f t="shared" si="19"/>
        <v/>
      </c>
      <c r="Z133" s="16" t="str">
        <f t="shared" si="19"/>
        <v/>
      </c>
      <c r="AA133" s="16" t="str">
        <f t="shared" si="19"/>
        <v/>
      </c>
      <c r="AB133" s="64" t="str">
        <f t="shared" si="19"/>
        <v/>
      </c>
      <c r="AC133" s="64" t="str">
        <f t="shared" si="19"/>
        <v/>
      </c>
      <c r="AD133" s="64" t="str">
        <f t="shared" si="19"/>
        <v/>
      </c>
      <c r="AE133" s="64" t="str">
        <f t="shared" si="19"/>
        <v/>
      </c>
      <c r="AF133" s="64" t="str">
        <f t="shared" si="19"/>
        <v/>
      </c>
      <c r="AG133" s="64" t="str">
        <f t="shared" si="19"/>
        <v/>
      </c>
      <c r="AH133" s="64" t="str">
        <f t="shared" si="19"/>
        <v/>
      </c>
      <c r="AI133" s="64" t="str">
        <f t="shared" si="19"/>
        <v/>
      </c>
      <c r="AJ133" s="64" t="str">
        <f t="shared" si="19"/>
        <v/>
      </c>
      <c r="AK133" s="64" t="str">
        <f t="shared" si="19"/>
        <v/>
      </c>
      <c r="AL133" s="64" t="str">
        <f t="shared" si="19"/>
        <v/>
      </c>
      <c r="AM133" s="64" t="str">
        <f t="shared" si="19"/>
        <v/>
      </c>
      <c r="AN133" s="64" t="str">
        <f t="shared" si="19"/>
        <v/>
      </c>
      <c r="AO133" s="64" t="str">
        <f t="shared" si="19"/>
        <v/>
      </c>
      <c r="AP133" s="64" t="str">
        <f t="shared" si="19"/>
        <v/>
      </c>
      <c r="AQ133" s="64" t="str">
        <f t="shared" si="19"/>
        <v/>
      </c>
      <c r="AR133" s="64" t="str">
        <f t="shared" si="19"/>
        <v/>
      </c>
      <c r="AS133" s="64" t="str">
        <f t="shared" si="19"/>
        <v/>
      </c>
      <c r="AT133" s="64" t="str">
        <f t="shared" si="19"/>
        <v/>
      </c>
      <c r="AU133" s="64" t="str">
        <f t="shared" si="19"/>
        <v/>
      </c>
      <c r="AV133" s="64" t="str">
        <f t="shared" si="19"/>
        <v/>
      </c>
      <c r="AW133" s="64" t="str">
        <f t="shared" si="19"/>
        <v/>
      </c>
      <c r="AX133" s="64" t="str">
        <f t="shared" si="19"/>
        <v/>
      </c>
      <c r="AY133" s="64" t="str">
        <f t="shared" si="19"/>
        <v/>
      </c>
      <c r="AZ133" s="64" t="str">
        <f t="shared" si="19"/>
        <v/>
      </c>
    </row>
    <row r="134" spans="2:52">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row>
    <row r="135" spans="2:52">
      <c r="B135" s="33" t="s">
        <v>36</v>
      </c>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row>
    <row r="136" spans="2:52">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row>
    <row r="137" spans="2:52">
      <c r="B137" s="1" t="s">
        <v>35</v>
      </c>
      <c r="C137" s="14">
        <f>-E34</f>
        <v>-25200</v>
      </c>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row>
    <row r="138" spans="2:52">
      <c r="C138" s="1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row>
    <row r="139" spans="2:52">
      <c r="B139" s="1" t="s">
        <v>37</v>
      </c>
      <c r="C139" s="14">
        <f t="shared" ref="C139:AH139" si="20">IF(C$133&lt;=$E$37,-$E$35,"")</f>
        <v>-546</v>
      </c>
      <c r="D139" s="14">
        <f t="shared" si="20"/>
        <v>-546</v>
      </c>
      <c r="E139" s="14">
        <f t="shared" si="20"/>
        <v>-546</v>
      </c>
      <c r="F139" s="14">
        <f t="shared" si="20"/>
        <v>-546</v>
      </c>
      <c r="G139" s="14">
        <f t="shared" si="20"/>
        <v>-546</v>
      </c>
      <c r="H139" s="14">
        <f t="shared" si="20"/>
        <v>-546</v>
      </c>
      <c r="I139" s="14">
        <f t="shared" si="20"/>
        <v>-546</v>
      </c>
      <c r="J139" s="14">
        <f t="shared" si="20"/>
        <v>-546</v>
      </c>
      <c r="K139" s="14" t="str">
        <f t="shared" si="20"/>
        <v/>
      </c>
      <c r="L139" s="14" t="str">
        <f t="shared" si="20"/>
        <v/>
      </c>
      <c r="M139" s="14" t="str">
        <f t="shared" si="20"/>
        <v/>
      </c>
      <c r="N139" s="14" t="str">
        <f t="shared" si="20"/>
        <v/>
      </c>
      <c r="O139" s="14" t="str">
        <f t="shared" si="20"/>
        <v/>
      </c>
      <c r="P139" s="14" t="str">
        <f t="shared" si="20"/>
        <v/>
      </c>
      <c r="Q139" s="14" t="str">
        <f t="shared" si="20"/>
        <v/>
      </c>
      <c r="R139" s="14" t="str">
        <f t="shared" si="20"/>
        <v/>
      </c>
      <c r="S139" s="14" t="str">
        <f t="shared" si="20"/>
        <v/>
      </c>
      <c r="T139" s="14" t="str">
        <f t="shared" si="20"/>
        <v/>
      </c>
      <c r="U139" s="14" t="str">
        <f t="shared" si="20"/>
        <v/>
      </c>
      <c r="V139" s="14" t="str">
        <f t="shared" si="20"/>
        <v/>
      </c>
      <c r="W139" s="14" t="str">
        <f t="shared" si="20"/>
        <v/>
      </c>
      <c r="X139" s="14" t="str">
        <f t="shared" si="20"/>
        <v/>
      </c>
      <c r="Y139" s="14" t="str">
        <f t="shared" si="20"/>
        <v/>
      </c>
      <c r="Z139" s="14" t="str">
        <f t="shared" si="20"/>
        <v/>
      </c>
      <c r="AA139" s="14" t="str">
        <f t="shared" si="20"/>
        <v/>
      </c>
      <c r="AB139" s="14" t="str">
        <f t="shared" si="20"/>
        <v/>
      </c>
      <c r="AC139" s="14" t="str">
        <f t="shared" si="20"/>
        <v/>
      </c>
      <c r="AD139" s="14" t="str">
        <f t="shared" si="20"/>
        <v/>
      </c>
      <c r="AE139" s="14" t="str">
        <f t="shared" si="20"/>
        <v/>
      </c>
      <c r="AF139" s="14" t="str">
        <f t="shared" si="20"/>
        <v/>
      </c>
      <c r="AG139" s="14" t="str">
        <f t="shared" si="20"/>
        <v/>
      </c>
      <c r="AH139" s="14" t="str">
        <f t="shared" si="20"/>
        <v/>
      </c>
      <c r="AI139" s="14" t="str">
        <f t="shared" ref="AI139:AZ139" si="21">IF(AI$133&lt;=$E$37,-$E$35,"")</f>
        <v/>
      </c>
      <c r="AJ139" s="14" t="str">
        <f t="shared" si="21"/>
        <v/>
      </c>
      <c r="AK139" s="14" t="str">
        <f t="shared" si="21"/>
        <v/>
      </c>
      <c r="AL139" s="14" t="str">
        <f t="shared" si="21"/>
        <v/>
      </c>
      <c r="AM139" s="14" t="str">
        <f t="shared" si="21"/>
        <v/>
      </c>
      <c r="AN139" s="14" t="str">
        <f t="shared" si="21"/>
        <v/>
      </c>
      <c r="AO139" s="14" t="str">
        <f t="shared" si="21"/>
        <v/>
      </c>
      <c r="AP139" s="14" t="str">
        <f t="shared" si="21"/>
        <v/>
      </c>
      <c r="AQ139" s="14" t="str">
        <f t="shared" si="21"/>
        <v/>
      </c>
      <c r="AR139" s="14" t="str">
        <f t="shared" si="21"/>
        <v/>
      </c>
      <c r="AS139" s="14" t="str">
        <f t="shared" si="21"/>
        <v/>
      </c>
      <c r="AT139" s="14" t="str">
        <f t="shared" si="21"/>
        <v/>
      </c>
      <c r="AU139" s="14" t="str">
        <f t="shared" si="21"/>
        <v/>
      </c>
      <c r="AV139" s="14" t="str">
        <f t="shared" si="21"/>
        <v/>
      </c>
      <c r="AW139" s="14" t="str">
        <f t="shared" si="21"/>
        <v/>
      </c>
      <c r="AX139" s="14" t="str">
        <f t="shared" si="21"/>
        <v/>
      </c>
      <c r="AY139" s="14" t="str">
        <f t="shared" si="21"/>
        <v/>
      </c>
      <c r="AZ139" s="14" t="str">
        <f t="shared" si="21"/>
        <v/>
      </c>
    </row>
    <row r="140" spans="2:52">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row>
    <row r="141" spans="2:52">
      <c r="B141" s="33" t="s">
        <v>38</v>
      </c>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row>
    <row r="142" spans="2:52">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row>
    <row r="143" spans="2:52">
      <c r="B143" s="1" t="s">
        <v>39</v>
      </c>
      <c r="C143" s="14">
        <f t="shared" ref="C143:AH143" si="22">IF(C$133&lt;=$E$37,$E$36,"")</f>
        <v>14700</v>
      </c>
      <c r="D143" s="14">
        <f t="shared" si="22"/>
        <v>14700</v>
      </c>
      <c r="E143" s="14">
        <f t="shared" si="22"/>
        <v>14700</v>
      </c>
      <c r="F143" s="14">
        <f t="shared" si="22"/>
        <v>14700</v>
      </c>
      <c r="G143" s="14">
        <f t="shared" si="22"/>
        <v>14700</v>
      </c>
      <c r="H143" s="14">
        <f t="shared" si="22"/>
        <v>14700</v>
      </c>
      <c r="I143" s="14">
        <f t="shared" si="22"/>
        <v>14700</v>
      </c>
      <c r="J143" s="14">
        <f t="shared" si="22"/>
        <v>14700</v>
      </c>
      <c r="K143" s="14" t="str">
        <f t="shared" si="22"/>
        <v/>
      </c>
      <c r="L143" s="14" t="str">
        <f t="shared" si="22"/>
        <v/>
      </c>
      <c r="M143" s="14" t="str">
        <f t="shared" si="22"/>
        <v/>
      </c>
      <c r="N143" s="14" t="str">
        <f t="shared" si="22"/>
        <v/>
      </c>
      <c r="O143" s="14" t="str">
        <f t="shared" si="22"/>
        <v/>
      </c>
      <c r="P143" s="14" t="str">
        <f t="shared" si="22"/>
        <v/>
      </c>
      <c r="Q143" s="14" t="str">
        <f t="shared" si="22"/>
        <v/>
      </c>
      <c r="R143" s="14" t="str">
        <f t="shared" si="22"/>
        <v/>
      </c>
      <c r="S143" s="14" t="str">
        <f t="shared" si="22"/>
        <v/>
      </c>
      <c r="T143" s="14" t="str">
        <f t="shared" si="22"/>
        <v/>
      </c>
      <c r="U143" s="14" t="str">
        <f t="shared" si="22"/>
        <v/>
      </c>
      <c r="V143" s="14" t="str">
        <f t="shared" si="22"/>
        <v/>
      </c>
      <c r="W143" s="14" t="str">
        <f t="shared" si="22"/>
        <v/>
      </c>
      <c r="X143" s="14" t="str">
        <f t="shared" si="22"/>
        <v/>
      </c>
      <c r="Y143" s="14" t="str">
        <f t="shared" si="22"/>
        <v/>
      </c>
      <c r="Z143" s="14" t="str">
        <f t="shared" si="22"/>
        <v/>
      </c>
      <c r="AA143" s="14" t="str">
        <f t="shared" si="22"/>
        <v/>
      </c>
      <c r="AB143" s="14" t="str">
        <f t="shared" si="22"/>
        <v/>
      </c>
      <c r="AC143" s="14" t="str">
        <f t="shared" si="22"/>
        <v/>
      </c>
      <c r="AD143" s="14" t="str">
        <f t="shared" si="22"/>
        <v/>
      </c>
      <c r="AE143" s="14" t="str">
        <f t="shared" si="22"/>
        <v/>
      </c>
      <c r="AF143" s="14" t="str">
        <f t="shared" si="22"/>
        <v/>
      </c>
      <c r="AG143" s="14" t="str">
        <f t="shared" si="22"/>
        <v/>
      </c>
      <c r="AH143" s="14" t="str">
        <f t="shared" si="22"/>
        <v/>
      </c>
      <c r="AI143" s="14" t="str">
        <f t="shared" ref="AI143:AZ143" si="23">IF(AI$133&lt;=$E$37,$E$36,"")</f>
        <v/>
      </c>
      <c r="AJ143" s="14" t="str">
        <f t="shared" si="23"/>
        <v/>
      </c>
      <c r="AK143" s="14" t="str">
        <f t="shared" si="23"/>
        <v/>
      </c>
      <c r="AL143" s="14" t="str">
        <f t="shared" si="23"/>
        <v/>
      </c>
      <c r="AM143" s="14" t="str">
        <f t="shared" si="23"/>
        <v/>
      </c>
      <c r="AN143" s="14" t="str">
        <f t="shared" si="23"/>
        <v/>
      </c>
      <c r="AO143" s="14" t="str">
        <f t="shared" si="23"/>
        <v/>
      </c>
      <c r="AP143" s="14" t="str">
        <f t="shared" si="23"/>
        <v/>
      </c>
      <c r="AQ143" s="14" t="str">
        <f t="shared" si="23"/>
        <v/>
      </c>
      <c r="AR143" s="14" t="str">
        <f t="shared" si="23"/>
        <v/>
      </c>
      <c r="AS143" s="14" t="str">
        <f t="shared" si="23"/>
        <v/>
      </c>
      <c r="AT143" s="14" t="str">
        <f t="shared" si="23"/>
        <v/>
      </c>
      <c r="AU143" s="14" t="str">
        <f t="shared" si="23"/>
        <v/>
      </c>
      <c r="AV143" s="14" t="str">
        <f t="shared" si="23"/>
        <v/>
      </c>
      <c r="AW143" s="14" t="str">
        <f t="shared" si="23"/>
        <v/>
      </c>
      <c r="AX143" s="14" t="str">
        <f t="shared" si="23"/>
        <v/>
      </c>
      <c r="AY143" s="14" t="str">
        <f t="shared" si="23"/>
        <v/>
      </c>
      <c r="AZ143" s="14" t="str">
        <f t="shared" si="23"/>
        <v/>
      </c>
    </row>
    <row r="144" spans="2:52">
      <c r="B144" s="1" t="s">
        <v>41</v>
      </c>
      <c r="C144" s="14">
        <f t="shared" ref="C144:AH144" si="24">IF(C$133&gt;$E$37,"",IF(C$133=1,$E$84,B144*(1+$E$85)))</f>
        <v>200</v>
      </c>
      <c r="D144" s="14">
        <f t="shared" si="24"/>
        <v>204</v>
      </c>
      <c r="E144" s="14">
        <f t="shared" si="24"/>
        <v>208.08</v>
      </c>
      <c r="F144" s="14">
        <f t="shared" si="24"/>
        <v>212.24160000000001</v>
      </c>
      <c r="G144" s="14">
        <f t="shared" si="24"/>
        <v>216.48643200000001</v>
      </c>
      <c r="H144" s="14">
        <f t="shared" si="24"/>
        <v>220.81616064000002</v>
      </c>
      <c r="I144" s="14">
        <f t="shared" si="24"/>
        <v>225.23248385280002</v>
      </c>
      <c r="J144" s="14">
        <f t="shared" si="24"/>
        <v>229.73713352985601</v>
      </c>
      <c r="K144" s="14" t="str">
        <f t="shared" si="24"/>
        <v/>
      </c>
      <c r="L144" s="14" t="str">
        <f t="shared" si="24"/>
        <v/>
      </c>
      <c r="M144" s="14" t="str">
        <f t="shared" si="24"/>
        <v/>
      </c>
      <c r="N144" s="14" t="str">
        <f t="shared" si="24"/>
        <v/>
      </c>
      <c r="O144" s="14" t="str">
        <f t="shared" si="24"/>
        <v/>
      </c>
      <c r="P144" s="14" t="str">
        <f t="shared" si="24"/>
        <v/>
      </c>
      <c r="Q144" s="14" t="str">
        <f t="shared" si="24"/>
        <v/>
      </c>
      <c r="R144" s="14" t="str">
        <f t="shared" si="24"/>
        <v/>
      </c>
      <c r="S144" s="14" t="str">
        <f t="shared" si="24"/>
        <v/>
      </c>
      <c r="T144" s="14" t="str">
        <f t="shared" si="24"/>
        <v/>
      </c>
      <c r="U144" s="14" t="str">
        <f t="shared" si="24"/>
        <v/>
      </c>
      <c r="V144" s="14" t="str">
        <f t="shared" si="24"/>
        <v/>
      </c>
      <c r="W144" s="14" t="str">
        <f t="shared" si="24"/>
        <v/>
      </c>
      <c r="X144" s="14" t="str">
        <f t="shared" si="24"/>
        <v/>
      </c>
      <c r="Y144" s="14" t="str">
        <f t="shared" si="24"/>
        <v/>
      </c>
      <c r="Z144" s="14" t="str">
        <f t="shared" si="24"/>
        <v/>
      </c>
      <c r="AA144" s="14" t="str">
        <f t="shared" si="24"/>
        <v/>
      </c>
      <c r="AB144" s="14" t="str">
        <f t="shared" si="24"/>
        <v/>
      </c>
      <c r="AC144" s="14" t="str">
        <f t="shared" si="24"/>
        <v/>
      </c>
      <c r="AD144" s="14" t="str">
        <f t="shared" si="24"/>
        <v/>
      </c>
      <c r="AE144" s="14" t="str">
        <f t="shared" si="24"/>
        <v/>
      </c>
      <c r="AF144" s="14" t="str">
        <f t="shared" si="24"/>
        <v/>
      </c>
      <c r="AG144" s="14" t="str">
        <f t="shared" si="24"/>
        <v/>
      </c>
      <c r="AH144" s="14" t="str">
        <f t="shared" si="24"/>
        <v/>
      </c>
      <c r="AI144" s="14" t="str">
        <f t="shared" ref="AI144:AZ144" si="25">IF(AI$133&gt;$E$37,"",IF(AI$133=1,$E$84,AH144*(1+$E$85)))</f>
        <v/>
      </c>
      <c r="AJ144" s="14" t="str">
        <f t="shared" si="25"/>
        <v/>
      </c>
      <c r="AK144" s="14" t="str">
        <f t="shared" si="25"/>
        <v/>
      </c>
      <c r="AL144" s="14" t="str">
        <f t="shared" si="25"/>
        <v/>
      </c>
      <c r="AM144" s="14" t="str">
        <f t="shared" si="25"/>
        <v/>
      </c>
      <c r="AN144" s="14" t="str">
        <f t="shared" si="25"/>
        <v/>
      </c>
      <c r="AO144" s="14" t="str">
        <f t="shared" si="25"/>
        <v/>
      </c>
      <c r="AP144" s="14" t="str">
        <f t="shared" si="25"/>
        <v/>
      </c>
      <c r="AQ144" s="14" t="str">
        <f t="shared" si="25"/>
        <v/>
      </c>
      <c r="AR144" s="14" t="str">
        <f t="shared" si="25"/>
        <v/>
      </c>
      <c r="AS144" s="14" t="str">
        <f t="shared" si="25"/>
        <v/>
      </c>
      <c r="AT144" s="14" t="str">
        <f t="shared" si="25"/>
        <v/>
      </c>
      <c r="AU144" s="14" t="str">
        <f t="shared" si="25"/>
        <v/>
      </c>
      <c r="AV144" s="14" t="str">
        <f t="shared" si="25"/>
        <v/>
      </c>
      <c r="AW144" s="14" t="str">
        <f t="shared" si="25"/>
        <v/>
      </c>
      <c r="AX144" s="14" t="str">
        <f t="shared" si="25"/>
        <v/>
      </c>
      <c r="AY144" s="14" t="str">
        <f t="shared" si="25"/>
        <v/>
      </c>
      <c r="AZ144" s="14" t="str">
        <f t="shared" si="25"/>
        <v/>
      </c>
    </row>
    <row r="145" spans="2:52">
      <c r="B145" s="1" t="s">
        <v>42</v>
      </c>
      <c r="C145" s="14">
        <f t="shared" ref="C145:AH145" si="26">IF(C$97&gt;$E$37,"",-C143/1000*C144)</f>
        <v>-2940</v>
      </c>
      <c r="D145" s="14">
        <f t="shared" si="26"/>
        <v>-2998.7999999999997</v>
      </c>
      <c r="E145" s="14">
        <f t="shared" si="26"/>
        <v>-3058.7759999999998</v>
      </c>
      <c r="F145" s="14">
        <f t="shared" si="26"/>
        <v>-3119.9515200000001</v>
      </c>
      <c r="G145" s="14">
        <f t="shared" si="26"/>
        <v>-3182.3505504</v>
      </c>
      <c r="H145" s="14">
        <f t="shared" si="26"/>
        <v>-3245.9975614080004</v>
      </c>
      <c r="I145" s="14">
        <f t="shared" si="26"/>
        <v>-3310.9175126361602</v>
      </c>
      <c r="J145" s="14">
        <f t="shared" si="26"/>
        <v>-3377.1358628888834</v>
      </c>
      <c r="K145" s="14" t="str">
        <f t="shared" si="26"/>
        <v/>
      </c>
      <c r="L145" s="14" t="str">
        <f t="shared" si="26"/>
        <v/>
      </c>
      <c r="M145" s="14" t="str">
        <f t="shared" si="26"/>
        <v/>
      </c>
      <c r="N145" s="14" t="str">
        <f t="shared" si="26"/>
        <v/>
      </c>
      <c r="O145" s="14" t="str">
        <f t="shared" si="26"/>
        <v/>
      </c>
      <c r="P145" s="14" t="str">
        <f t="shared" si="26"/>
        <v/>
      </c>
      <c r="Q145" s="14" t="str">
        <f t="shared" si="26"/>
        <v/>
      </c>
      <c r="R145" s="14" t="str">
        <f t="shared" si="26"/>
        <v/>
      </c>
      <c r="S145" s="14" t="str">
        <f t="shared" si="26"/>
        <v/>
      </c>
      <c r="T145" s="14" t="str">
        <f t="shared" si="26"/>
        <v/>
      </c>
      <c r="U145" s="14" t="str">
        <f t="shared" si="26"/>
        <v/>
      </c>
      <c r="V145" s="14" t="str">
        <f t="shared" si="26"/>
        <v/>
      </c>
      <c r="W145" s="14" t="str">
        <f t="shared" si="26"/>
        <v/>
      </c>
      <c r="X145" s="14" t="str">
        <f t="shared" si="26"/>
        <v/>
      </c>
      <c r="Y145" s="14" t="str">
        <f t="shared" si="26"/>
        <v/>
      </c>
      <c r="Z145" s="14" t="str">
        <f t="shared" si="26"/>
        <v/>
      </c>
      <c r="AA145" s="14" t="str">
        <f t="shared" si="26"/>
        <v/>
      </c>
      <c r="AB145" s="14" t="str">
        <f t="shared" si="26"/>
        <v/>
      </c>
      <c r="AC145" s="14" t="str">
        <f t="shared" si="26"/>
        <v/>
      </c>
      <c r="AD145" s="14" t="str">
        <f t="shared" si="26"/>
        <v/>
      </c>
      <c r="AE145" s="14" t="str">
        <f t="shared" si="26"/>
        <v/>
      </c>
      <c r="AF145" s="14" t="str">
        <f t="shared" si="26"/>
        <v/>
      </c>
      <c r="AG145" s="14" t="str">
        <f t="shared" si="26"/>
        <v/>
      </c>
      <c r="AH145" s="14" t="str">
        <f t="shared" si="26"/>
        <v/>
      </c>
      <c r="AI145" s="14" t="str">
        <f t="shared" ref="AI145:AZ145" si="27">IF(AI$97&gt;$E$37,"",-AI143/1000*AI144)</f>
        <v/>
      </c>
      <c r="AJ145" s="14" t="str">
        <f t="shared" si="27"/>
        <v/>
      </c>
      <c r="AK145" s="14" t="str">
        <f t="shared" si="27"/>
        <v/>
      </c>
      <c r="AL145" s="14" t="str">
        <f t="shared" si="27"/>
        <v/>
      </c>
      <c r="AM145" s="14" t="str">
        <f t="shared" si="27"/>
        <v/>
      </c>
      <c r="AN145" s="14" t="str">
        <f t="shared" si="27"/>
        <v/>
      </c>
      <c r="AO145" s="14" t="str">
        <f t="shared" si="27"/>
        <v/>
      </c>
      <c r="AP145" s="14" t="str">
        <f t="shared" si="27"/>
        <v/>
      </c>
      <c r="AQ145" s="14" t="str">
        <f t="shared" si="27"/>
        <v/>
      </c>
      <c r="AR145" s="14" t="str">
        <f t="shared" si="27"/>
        <v/>
      </c>
      <c r="AS145" s="14" t="str">
        <f t="shared" si="27"/>
        <v/>
      </c>
      <c r="AT145" s="14" t="str">
        <f t="shared" si="27"/>
        <v/>
      </c>
      <c r="AU145" s="14" t="str">
        <f t="shared" si="27"/>
        <v/>
      </c>
      <c r="AV145" s="14" t="str">
        <f t="shared" si="27"/>
        <v/>
      </c>
      <c r="AW145" s="14" t="str">
        <f t="shared" si="27"/>
        <v/>
      </c>
      <c r="AX145" s="14" t="str">
        <f t="shared" si="27"/>
        <v/>
      </c>
      <c r="AY145" s="14" t="str">
        <f t="shared" si="27"/>
        <v/>
      </c>
      <c r="AZ145" s="14" t="str">
        <f t="shared" si="27"/>
        <v/>
      </c>
    </row>
    <row r="146" spans="2:52">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row>
    <row r="147" spans="2:52">
      <c r="B147" s="33" t="s">
        <v>60</v>
      </c>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row>
    <row r="148" spans="2:52">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row>
    <row r="149" spans="2:52">
      <c r="B149" s="1" t="s">
        <v>460</v>
      </c>
      <c r="C149" s="14">
        <f>C67</f>
        <v>384</v>
      </c>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row>
    <row r="150" spans="2:52">
      <c r="B150" s="1" t="s">
        <v>461</v>
      </c>
      <c r="C150" s="14">
        <f>C149*ESC_Revenue</f>
        <v>3156.4799999999996</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row>
    <row r="151" spans="2:52">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row>
    <row r="152" spans="2:52">
      <c r="B152" s="33" t="s">
        <v>43</v>
      </c>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row>
    <row r="153" spans="2:52">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row>
    <row r="154" spans="2:52">
      <c r="B154" s="1" t="s">
        <v>44</v>
      </c>
      <c r="C154" s="14">
        <f>$E$37</f>
        <v>8</v>
      </c>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row>
    <row r="155" spans="2:52">
      <c r="B155" s="1" t="s">
        <v>45</v>
      </c>
      <c r="C155" s="24">
        <f>1/C154</f>
        <v>0.125</v>
      </c>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row>
    <row r="156" spans="2:52">
      <c r="B156" s="1" t="s">
        <v>46</v>
      </c>
      <c r="C156" s="14">
        <f t="shared" ref="C156:AH156" si="28">IF(C$133&gt;$E$37,"",-$E$34*$C$155)</f>
        <v>-3150</v>
      </c>
      <c r="D156" s="14">
        <f t="shared" si="28"/>
        <v>-3150</v>
      </c>
      <c r="E156" s="14">
        <f t="shared" si="28"/>
        <v>-3150</v>
      </c>
      <c r="F156" s="14">
        <f t="shared" si="28"/>
        <v>-3150</v>
      </c>
      <c r="G156" s="14">
        <f t="shared" si="28"/>
        <v>-3150</v>
      </c>
      <c r="H156" s="14">
        <f t="shared" si="28"/>
        <v>-3150</v>
      </c>
      <c r="I156" s="14">
        <f t="shared" si="28"/>
        <v>-3150</v>
      </c>
      <c r="J156" s="14">
        <f t="shared" si="28"/>
        <v>-3150</v>
      </c>
      <c r="K156" s="14" t="str">
        <f t="shared" si="28"/>
        <v/>
      </c>
      <c r="L156" s="14" t="str">
        <f t="shared" si="28"/>
        <v/>
      </c>
      <c r="M156" s="14" t="str">
        <f t="shared" si="28"/>
        <v/>
      </c>
      <c r="N156" s="14" t="str">
        <f t="shared" si="28"/>
        <v/>
      </c>
      <c r="O156" s="14" t="str">
        <f t="shared" si="28"/>
        <v/>
      </c>
      <c r="P156" s="14" t="str">
        <f t="shared" si="28"/>
        <v/>
      </c>
      <c r="Q156" s="14" t="str">
        <f t="shared" si="28"/>
        <v/>
      </c>
      <c r="R156" s="14" t="str">
        <f t="shared" si="28"/>
        <v/>
      </c>
      <c r="S156" s="14" t="str">
        <f t="shared" si="28"/>
        <v/>
      </c>
      <c r="T156" s="14" t="str">
        <f t="shared" si="28"/>
        <v/>
      </c>
      <c r="U156" s="14" t="str">
        <f t="shared" si="28"/>
        <v/>
      </c>
      <c r="V156" s="14" t="str">
        <f t="shared" si="28"/>
        <v/>
      </c>
      <c r="W156" s="14" t="str">
        <f t="shared" si="28"/>
        <v/>
      </c>
      <c r="X156" s="14" t="str">
        <f t="shared" si="28"/>
        <v/>
      </c>
      <c r="Y156" s="14" t="str">
        <f t="shared" si="28"/>
        <v/>
      </c>
      <c r="Z156" s="14" t="str">
        <f t="shared" si="28"/>
        <v/>
      </c>
      <c r="AA156" s="14" t="str">
        <f t="shared" si="28"/>
        <v/>
      </c>
      <c r="AB156" s="14" t="str">
        <f t="shared" si="28"/>
        <v/>
      </c>
      <c r="AC156" s="14" t="str">
        <f t="shared" si="28"/>
        <v/>
      </c>
      <c r="AD156" s="14" t="str">
        <f t="shared" si="28"/>
        <v/>
      </c>
      <c r="AE156" s="14" t="str">
        <f t="shared" si="28"/>
        <v/>
      </c>
      <c r="AF156" s="14" t="str">
        <f t="shared" si="28"/>
        <v/>
      </c>
      <c r="AG156" s="14" t="str">
        <f t="shared" si="28"/>
        <v/>
      </c>
      <c r="AH156" s="14" t="str">
        <f t="shared" si="28"/>
        <v/>
      </c>
      <c r="AI156" s="14" t="str">
        <f t="shared" ref="AI156:AZ156" si="29">IF(AI$133&gt;$E$37,"",-$E$34*$C$155)</f>
        <v/>
      </c>
      <c r="AJ156" s="14" t="str">
        <f t="shared" si="29"/>
        <v/>
      </c>
      <c r="AK156" s="14" t="str">
        <f t="shared" si="29"/>
        <v/>
      </c>
      <c r="AL156" s="14" t="str">
        <f t="shared" si="29"/>
        <v/>
      </c>
      <c r="AM156" s="14" t="str">
        <f t="shared" si="29"/>
        <v/>
      </c>
      <c r="AN156" s="14" t="str">
        <f t="shared" si="29"/>
        <v/>
      </c>
      <c r="AO156" s="14" t="str">
        <f t="shared" si="29"/>
        <v/>
      </c>
      <c r="AP156" s="14" t="str">
        <f t="shared" si="29"/>
        <v/>
      </c>
      <c r="AQ156" s="14" t="str">
        <f t="shared" si="29"/>
        <v/>
      </c>
      <c r="AR156" s="14" t="str">
        <f t="shared" si="29"/>
        <v/>
      </c>
      <c r="AS156" s="14" t="str">
        <f t="shared" si="29"/>
        <v/>
      </c>
      <c r="AT156" s="14" t="str">
        <f t="shared" si="29"/>
        <v/>
      </c>
      <c r="AU156" s="14" t="str">
        <f t="shared" si="29"/>
        <v/>
      </c>
      <c r="AV156" s="14" t="str">
        <f t="shared" si="29"/>
        <v/>
      </c>
      <c r="AW156" s="14" t="str">
        <f t="shared" si="29"/>
        <v/>
      </c>
      <c r="AX156" s="14" t="str">
        <f t="shared" si="29"/>
        <v/>
      </c>
      <c r="AY156" s="14" t="str">
        <f t="shared" si="29"/>
        <v/>
      </c>
      <c r="AZ156" s="14" t="str">
        <f t="shared" si="29"/>
        <v/>
      </c>
    </row>
    <row r="157" spans="2:52">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row>
    <row r="158" spans="2:52">
      <c r="B158" s="33" t="s">
        <v>47</v>
      </c>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row>
    <row r="159" spans="2:52">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row>
    <row r="160" spans="2:52" ht="27" customHeight="1">
      <c r="B160" s="97" t="s">
        <v>550</v>
      </c>
      <c r="C160" s="97"/>
      <c r="D160" s="97"/>
      <c r="E160" s="97"/>
      <c r="F160" s="97"/>
      <c r="G160" s="97"/>
      <c r="H160" s="97"/>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row>
    <row r="161" spans="2:52">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row>
    <row r="162" spans="2:52">
      <c r="B162" s="1" t="s">
        <v>464</v>
      </c>
      <c r="C162" s="14">
        <f t="shared" ref="C162:AH162" si="30">IF(C$133&gt;$E$37,"",SUM(C139,C145,C150,C156))</f>
        <v>-3479.5200000000004</v>
      </c>
      <c r="D162" s="14">
        <f t="shared" si="30"/>
        <v>-6694.7999999999993</v>
      </c>
      <c r="E162" s="14">
        <f t="shared" si="30"/>
        <v>-6754.7759999999998</v>
      </c>
      <c r="F162" s="14">
        <f t="shared" si="30"/>
        <v>-6815.9515200000005</v>
      </c>
      <c r="G162" s="14">
        <f t="shared" si="30"/>
        <v>-6878.3505504000004</v>
      </c>
      <c r="H162" s="14">
        <f t="shared" si="30"/>
        <v>-6941.9975614080004</v>
      </c>
      <c r="I162" s="14">
        <f t="shared" si="30"/>
        <v>-7006.9175126361606</v>
      </c>
      <c r="J162" s="14">
        <f t="shared" si="30"/>
        <v>-7073.1358628888829</v>
      </c>
      <c r="K162" s="14" t="str">
        <f t="shared" si="30"/>
        <v/>
      </c>
      <c r="L162" s="14" t="str">
        <f t="shared" si="30"/>
        <v/>
      </c>
      <c r="M162" s="14" t="str">
        <f t="shared" si="30"/>
        <v/>
      </c>
      <c r="N162" s="14" t="str">
        <f t="shared" si="30"/>
        <v/>
      </c>
      <c r="O162" s="14" t="str">
        <f t="shared" si="30"/>
        <v/>
      </c>
      <c r="P162" s="14" t="str">
        <f t="shared" si="30"/>
        <v/>
      </c>
      <c r="Q162" s="14" t="str">
        <f t="shared" si="30"/>
        <v/>
      </c>
      <c r="R162" s="14" t="str">
        <f t="shared" si="30"/>
        <v/>
      </c>
      <c r="S162" s="14" t="str">
        <f t="shared" si="30"/>
        <v/>
      </c>
      <c r="T162" s="14" t="str">
        <f t="shared" si="30"/>
        <v/>
      </c>
      <c r="U162" s="14" t="str">
        <f t="shared" si="30"/>
        <v/>
      </c>
      <c r="V162" s="14" t="str">
        <f t="shared" si="30"/>
        <v/>
      </c>
      <c r="W162" s="14" t="str">
        <f t="shared" si="30"/>
        <v/>
      </c>
      <c r="X162" s="14" t="str">
        <f t="shared" si="30"/>
        <v/>
      </c>
      <c r="Y162" s="14" t="str">
        <f t="shared" si="30"/>
        <v/>
      </c>
      <c r="Z162" s="14" t="str">
        <f t="shared" si="30"/>
        <v/>
      </c>
      <c r="AA162" s="14" t="str">
        <f t="shared" si="30"/>
        <v/>
      </c>
      <c r="AB162" s="14" t="str">
        <f t="shared" si="30"/>
        <v/>
      </c>
      <c r="AC162" s="14" t="str">
        <f t="shared" si="30"/>
        <v/>
      </c>
      <c r="AD162" s="14" t="str">
        <f t="shared" si="30"/>
        <v/>
      </c>
      <c r="AE162" s="14" t="str">
        <f t="shared" si="30"/>
        <v/>
      </c>
      <c r="AF162" s="14" t="str">
        <f t="shared" si="30"/>
        <v/>
      </c>
      <c r="AG162" s="14" t="str">
        <f t="shared" si="30"/>
        <v/>
      </c>
      <c r="AH162" s="14" t="str">
        <f t="shared" si="30"/>
        <v/>
      </c>
      <c r="AI162" s="14" t="str">
        <f t="shared" ref="AI162:AZ162" si="31">IF(AI$133&gt;$E$37,"",SUM(AI139,AI145,AI150,AI156))</f>
        <v/>
      </c>
      <c r="AJ162" s="14" t="str">
        <f t="shared" si="31"/>
        <v/>
      </c>
      <c r="AK162" s="14" t="str">
        <f t="shared" si="31"/>
        <v/>
      </c>
      <c r="AL162" s="14" t="str">
        <f t="shared" si="31"/>
        <v/>
      </c>
      <c r="AM162" s="14" t="str">
        <f t="shared" si="31"/>
        <v/>
      </c>
      <c r="AN162" s="14" t="str">
        <f t="shared" si="31"/>
        <v/>
      </c>
      <c r="AO162" s="14" t="str">
        <f t="shared" si="31"/>
        <v/>
      </c>
      <c r="AP162" s="14" t="str">
        <f t="shared" si="31"/>
        <v/>
      </c>
      <c r="AQ162" s="14" t="str">
        <f t="shared" si="31"/>
        <v/>
      </c>
      <c r="AR162" s="14" t="str">
        <f t="shared" si="31"/>
        <v/>
      </c>
      <c r="AS162" s="14" t="str">
        <f t="shared" si="31"/>
        <v/>
      </c>
      <c r="AT162" s="14" t="str">
        <f t="shared" si="31"/>
        <v/>
      </c>
      <c r="AU162" s="14" t="str">
        <f t="shared" si="31"/>
        <v/>
      </c>
      <c r="AV162" s="14" t="str">
        <f t="shared" si="31"/>
        <v/>
      </c>
      <c r="AW162" s="14" t="str">
        <f t="shared" si="31"/>
        <v/>
      </c>
      <c r="AX162" s="14" t="str">
        <f t="shared" si="31"/>
        <v/>
      </c>
      <c r="AY162" s="14" t="str">
        <f t="shared" si="31"/>
        <v/>
      </c>
      <c r="AZ162" s="14" t="str">
        <f t="shared" si="31"/>
        <v/>
      </c>
    </row>
    <row r="163" spans="2:52">
      <c r="B163" s="1" t="s">
        <v>465</v>
      </c>
      <c r="C163" s="14">
        <f t="shared" ref="C163:AH163" si="32">IF(C$133&gt;$E$37,"",-C162*$E$91)</f>
        <v>1043.856</v>
      </c>
      <c r="D163" s="14">
        <f t="shared" si="32"/>
        <v>2008.4399999999996</v>
      </c>
      <c r="E163" s="14">
        <f t="shared" si="32"/>
        <v>2026.4327999999998</v>
      </c>
      <c r="F163" s="14">
        <f t="shared" si="32"/>
        <v>2044.7854560000001</v>
      </c>
      <c r="G163" s="14">
        <f t="shared" si="32"/>
        <v>2063.5051651200001</v>
      </c>
      <c r="H163" s="14">
        <f t="shared" si="32"/>
        <v>2082.5992684224002</v>
      </c>
      <c r="I163" s="14">
        <f t="shared" si="32"/>
        <v>2102.0752537908479</v>
      </c>
      <c r="J163" s="14">
        <f t="shared" si="32"/>
        <v>2121.940758866665</v>
      </c>
      <c r="K163" s="14" t="str">
        <f t="shared" si="32"/>
        <v/>
      </c>
      <c r="L163" s="14" t="str">
        <f t="shared" si="32"/>
        <v/>
      </c>
      <c r="M163" s="14" t="str">
        <f t="shared" si="32"/>
        <v/>
      </c>
      <c r="N163" s="14" t="str">
        <f t="shared" si="32"/>
        <v/>
      </c>
      <c r="O163" s="14" t="str">
        <f t="shared" si="32"/>
        <v/>
      </c>
      <c r="P163" s="14" t="str">
        <f t="shared" si="32"/>
        <v/>
      </c>
      <c r="Q163" s="14" t="str">
        <f t="shared" si="32"/>
        <v/>
      </c>
      <c r="R163" s="14" t="str">
        <f t="shared" si="32"/>
        <v/>
      </c>
      <c r="S163" s="14" t="str">
        <f t="shared" si="32"/>
        <v/>
      </c>
      <c r="T163" s="14" t="str">
        <f t="shared" si="32"/>
        <v/>
      </c>
      <c r="U163" s="14" t="str">
        <f t="shared" si="32"/>
        <v/>
      </c>
      <c r="V163" s="14" t="str">
        <f t="shared" si="32"/>
        <v/>
      </c>
      <c r="W163" s="14" t="str">
        <f t="shared" si="32"/>
        <v/>
      </c>
      <c r="X163" s="14" t="str">
        <f t="shared" si="32"/>
        <v/>
      </c>
      <c r="Y163" s="14" t="str">
        <f t="shared" si="32"/>
        <v/>
      </c>
      <c r="Z163" s="14" t="str">
        <f t="shared" si="32"/>
        <v/>
      </c>
      <c r="AA163" s="14" t="str">
        <f t="shared" si="32"/>
        <v/>
      </c>
      <c r="AB163" s="14" t="str">
        <f t="shared" si="32"/>
        <v/>
      </c>
      <c r="AC163" s="14" t="str">
        <f t="shared" si="32"/>
        <v/>
      </c>
      <c r="AD163" s="14" t="str">
        <f t="shared" si="32"/>
        <v/>
      </c>
      <c r="AE163" s="14" t="str">
        <f t="shared" si="32"/>
        <v/>
      </c>
      <c r="AF163" s="14" t="str">
        <f t="shared" si="32"/>
        <v/>
      </c>
      <c r="AG163" s="14" t="str">
        <f t="shared" si="32"/>
        <v/>
      </c>
      <c r="AH163" s="14" t="str">
        <f t="shared" si="32"/>
        <v/>
      </c>
      <c r="AI163" s="14" t="str">
        <f t="shared" ref="AI163:AZ163" si="33">IF(AI$133&gt;$E$37,"",-AI162*$E$91)</f>
        <v/>
      </c>
      <c r="AJ163" s="14" t="str">
        <f t="shared" si="33"/>
        <v/>
      </c>
      <c r="AK163" s="14" t="str">
        <f t="shared" si="33"/>
        <v/>
      </c>
      <c r="AL163" s="14" t="str">
        <f t="shared" si="33"/>
        <v/>
      </c>
      <c r="AM163" s="14" t="str">
        <f t="shared" si="33"/>
        <v/>
      </c>
      <c r="AN163" s="14" t="str">
        <f t="shared" si="33"/>
        <v/>
      </c>
      <c r="AO163" s="14" t="str">
        <f t="shared" si="33"/>
        <v/>
      </c>
      <c r="AP163" s="14" t="str">
        <f t="shared" si="33"/>
        <v/>
      </c>
      <c r="AQ163" s="14" t="str">
        <f t="shared" si="33"/>
        <v/>
      </c>
      <c r="AR163" s="14" t="str">
        <f t="shared" si="33"/>
        <v/>
      </c>
      <c r="AS163" s="14" t="str">
        <f t="shared" si="33"/>
        <v/>
      </c>
      <c r="AT163" s="14" t="str">
        <f t="shared" si="33"/>
        <v/>
      </c>
      <c r="AU163" s="14" t="str">
        <f t="shared" si="33"/>
        <v/>
      </c>
      <c r="AV163" s="14" t="str">
        <f t="shared" si="33"/>
        <v/>
      </c>
      <c r="AW163" s="14" t="str">
        <f t="shared" si="33"/>
        <v/>
      </c>
      <c r="AX163" s="14" t="str">
        <f t="shared" si="33"/>
        <v/>
      </c>
      <c r="AY163" s="14" t="str">
        <f t="shared" si="33"/>
        <v/>
      </c>
      <c r="AZ163" s="14" t="str">
        <f t="shared" si="33"/>
        <v/>
      </c>
    </row>
    <row r="164" spans="2:52">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row>
    <row r="165" spans="2:52">
      <c r="B165" s="1" t="s">
        <v>466</v>
      </c>
      <c r="C165" s="14">
        <f t="shared" ref="C165:AH165" si="34">IF(C$133&gt;$E$37,"",SUM(C139,C145,C156))</f>
        <v>-6636</v>
      </c>
      <c r="D165" s="14">
        <f t="shared" si="34"/>
        <v>-6694.7999999999993</v>
      </c>
      <c r="E165" s="14">
        <f t="shared" si="34"/>
        <v>-6754.7759999999998</v>
      </c>
      <c r="F165" s="14">
        <f t="shared" si="34"/>
        <v>-6815.9515200000005</v>
      </c>
      <c r="G165" s="14">
        <f t="shared" si="34"/>
        <v>-6878.3505504000004</v>
      </c>
      <c r="H165" s="14">
        <f t="shared" si="34"/>
        <v>-6941.9975614080004</v>
      </c>
      <c r="I165" s="14">
        <f t="shared" si="34"/>
        <v>-7006.9175126361606</v>
      </c>
      <c r="J165" s="14">
        <f t="shared" si="34"/>
        <v>-7073.1358628888829</v>
      </c>
      <c r="K165" s="14" t="str">
        <f t="shared" si="34"/>
        <v/>
      </c>
      <c r="L165" s="14" t="str">
        <f t="shared" si="34"/>
        <v/>
      </c>
      <c r="M165" s="14" t="str">
        <f t="shared" si="34"/>
        <v/>
      </c>
      <c r="N165" s="14" t="str">
        <f t="shared" si="34"/>
        <v/>
      </c>
      <c r="O165" s="14" t="str">
        <f t="shared" si="34"/>
        <v/>
      </c>
      <c r="P165" s="14" t="str">
        <f t="shared" si="34"/>
        <v/>
      </c>
      <c r="Q165" s="14" t="str">
        <f t="shared" si="34"/>
        <v/>
      </c>
      <c r="R165" s="14" t="str">
        <f t="shared" si="34"/>
        <v/>
      </c>
      <c r="S165" s="14" t="str">
        <f t="shared" si="34"/>
        <v/>
      </c>
      <c r="T165" s="14" t="str">
        <f t="shared" si="34"/>
        <v/>
      </c>
      <c r="U165" s="14" t="str">
        <f t="shared" si="34"/>
        <v/>
      </c>
      <c r="V165" s="14" t="str">
        <f t="shared" si="34"/>
        <v/>
      </c>
      <c r="W165" s="14" t="str">
        <f t="shared" si="34"/>
        <v/>
      </c>
      <c r="X165" s="14" t="str">
        <f t="shared" si="34"/>
        <v/>
      </c>
      <c r="Y165" s="14" t="str">
        <f t="shared" si="34"/>
        <v/>
      </c>
      <c r="Z165" s="14" t="str">
        <f t="shared" si="34"/>
        <v/>
      </c>
      <c r="AA165" s="14" t="str">
        <f t="shared" si="34"/>
        <v/>
      </c>
      <c r="AB165" s="14" t="str">
        <f t="shared" si="34"/>
        <v/>
      </c>
      <c r="AC165" s="14" t="str">
        <f t="shared" si="34"/>
        <v/>
      </c>
      <c r="AD165" s="14" t="str">
        <f t="shared" si="34"/>
        <v/>
      </c>
      <c r="AE165" s="14" t="str">
        <f t="shared" si="34"/>
        <v/>
      </c>
      <c r="AF165" s="14" t="str">
        <f t="shared" si="34"/>
        <v/>
      </c>
      <c r="AG165" s="14" t="str">
        <f t="shared" si="34"/>
        <v/>
      </c>
      <c r="AH165" s="14" t="str">
        <f t="shared" si="34"/>
        <v/>
      </c>
      <c r="AI165" s="14" t="str">
        <f t="shared" ref="AI165:AZ165" si="35">IF(AI$133&gt;$E$37,"",SUM(AI139,AI145,AI156))</f>
        <v/>
      </c>
      <c r="AJ165" s="14" t="str">
        <f t="shared" si="35"/>
        <v/>
      </c>
      <c r="AK165" s="14" t="str">
        <f t="shared" si="35"/>
        <v/>
      </c>
      <c r="AL165" s="14" t="str">
        <f t="shared" si="35"/>
        <v/>
      </c>
      <c r="AM165" s="14" t="str">
        <f t="shared" si="35"/>
        <v/>
      </c>
      <c r="AN165" s="14" t="str">
        <f t="shared" si="35"/>
        <v/>
      </c>
      <c r="AO165" s="14" t="str">
        <f t="shared" si="35"/>
        <v/>
      </c>
      <c r="AP165" s="14" t="str">
        <f t="shared" si="35"/>
        <v/>
      </c>
      <c r="AQ165" s="14" t="str">
        <f t="shared" si="35"/>
        <v/>
      </c>
      <c r="AR165" s="14" t="str">
        <f t="shared" si="35"/>
        <v/>
      </c>
      <c r="AS165" s="14" t="str">
        <f t="shared" si="35"/>
        <v/>
      </c>
      <c r="AT165" s="14" t="str">
        <f t="shared" si="35"/>
        <v/>
      </c>
      <c r="AU165" s="14" t="str">
        <f t="shared" si="35"/>
        <v/>
      </c>
      <c r="AV165" s="14" t="str">
        <f t="shared" si="35"/>
        <v/>
      </c>
      <c r="AW165" s="14" t="str">
        <f t="shared" si="35"/>
        <v/>
      </c>
      <c r="AX165" s="14" t="str">
        <f t="shared" si="35"/>
        <v/>
      </c>
      <c r="AY165" s="14" t="str">
        <f t="shared" si="35"/>
        <v/>
      </c>
      <c r="AZ165" s="14" t="str">
        <f t="shared" si="35"/>
        <v/>
      </c>
    </row>
    <row r="166" spans="2:52">
      <c r="B166" s="1" t="s">
        <v>467</v>
      </c>
      <c r="C166" s="14">
        <f t="shared" ref="C166:AH166" si="36">IF(C$133&gt;$E$37,"",-C165*$E$91)</f>
        <v>1990.8</v>
      </c>
      <c r="D166" s="14">
        <f t="shared" si="36"/>
        <v>2008.4399999999996</v>
      </c>
      <c r="E166" s="14">
        <f t="shared" si="36"/>
        <v>2026.4327999999998</v>
      </c>
      <c r="F166" s="14">
        <f t="shared" si="36"/>
        <v>2044.7854560000001</v>
      </c>
      <c r="G166" s="14">
        <f t="shared" si="36"/>
        <v>2063.5051651200001</v>
      </c>
      <c r="H166" s="14">
        <f t="shared" si="36"/>
        <v>2082.5992684224002</v>
      </c>
      <c r="I166" s="14">
        <f t="shared" si="36"/>
        <v>2102.0752537908479</v>
      </c>
      <c r="J166" s="14">
        <f t="shared" si="36"/>
        <v>2121.940758866665</v>
      </c>
      <c r="K166" s="14" t="str">
        <f t="shared" si="36"/>
        <v/>
      </c>
      <c r="L166" s="14" t="str">
        <f t="shared" si="36"/>
        <v/>
      </c>
      <c r="M166" s="14" t="str">
        <f t="shared" si="36"/>
        <v/>
      </c>
      <c r="N166" s="14" t="str">
        <f t="shared" si="36"/>
        <v/>
      </c>
      <c r="O166" s="14" t="str">
        <f t="shared" si="36"/>
        <v/>
      </c>
      <c r="P166" s="14" t="str">
        <f t="shared" si="36"/>
        <v/>
      </c>
      <c r="Q166" s="14" t="str">
        <f t="shared" si="36"/>
        <v/>
      </c>
      <c r="R166" s="14" t="str">
        <f t="shared" si="36"/>
        <v/>
      </c>
      <c r="S166" s="14" t="str">
        <f t="shared" si="36"/>
        <v/>
      </c>
      <c r="T166" s="14" t="str">
        <f t="shared" si="36"/>
        <v/>
      </c>
      <c r="U166" s="14" t="str">
        <f t="shared" si="36"/>
        <v/>
      </c>
      <c r="V166" s="14" t="str">
        <f t="shared" si="36"/>
        <v/>
      </c>
      <c r="W166" s="14" t="str">
        <f t="shared" si="36"/>
        <v/>
      </c>
      <c r="X166" s="14" t="str">
        <f t="shared" si="36"/>
        <v/>
      </c>
      <c r="Y166" s="14" t="str">
        <f t="shared" si="36"/>
        <v/>
      </c>
      <c r="Z166" s="14" t="str">
        <f t="shared" si="36"/>
        <v/>
      </c>
      <c r="AA166" s="14" t="str">
        <f t="shared" si="36"/>
        <v/>
      </c>
      <c r="AB166" s="14" t="str">
        <f t="shared" si="36"/>
        <v/>
      </c>
      <c r="AC166" s="14" t="str">
        <f t="shared" si="36"/>
        <v/>
      </c>
      <c r="AD166" s="14" t="str">
        <f t="shared" si="36"/>
        <v/>
      </c>
      <c r="AE166" s="14" t="str">
        <f t="shared" si="36"/>
        <v/>
      </c>
      <c r="AF166" s="14" t="str">
        <f t="shared" si="36"/>
        <v/>
      </c>
      <c r="AG166" s="14" t="str">
        <f t="shared" si="36"/>
        <v/>
      </c>
      <c r="AH166" s="14" t="str">
        <f t="shared" si="36"/>
        <v/>
      </c>
      <c r="AI166" s="14" t="str">
        <f t="shared" ref="AI166:AZ166" si="37">IF(AI$133&gt;$E$37,"",-AI165*$E$91)</f>
        <v/>
      </c>
      <c r="AJ166" s="14" t="str">
        <f t="shared" si="37"/>
        <v/>
      </c>
      <c r="AK166" s="14" t="str">
        <f t="shared" si="37"/>
        <v/>
      </c>
      <c r="AL166" s="14" t="str">
        <f t="shared" si="37"/>
        <v/>
      </c>
      <c r="AM166" s="14" t="str">
        <f t="shared" si="37"/>
        <v/>
      </c>
      <c r="AN166" s="14" t="str">
        <f t="shared" si="37"/>
        <v/>
      </c>
      <c r="AO166" s="14" t="str">
        <f t="shared" si="37"/>
        <v/>
      </c>
      <c r="AP166" s="14" t="str">
        <f t="shared" si="37"/>
        <v/>
      </c>
      <c r="AQ166" s="14" t="str">
        <f t="shared" si="37"/>
        <v/>
      </c>
      <c r="AR166" s="14" t="str">
        <f t="shared" si="37"/>
        <v/>
      </c>
      <c r="AS166" s="14" t="str">
        <f t="shared" si="37"/>
        <v/>
      </c>
      <c r="AT166" s="14" t="str">
        <f t="shared" si="37"/>
        <v/>
      </c>
      <c r="AU166" s="14" t="str">
        <f t="shared" si="37"/>
        <v/>
      </c>
      <c r="AV166" s="14" t="str">
        <f t="shared" si="37"/>
        <v/>
      </c>
      <c r="AW166" s="14" t="str">
        <f t="shared" si="37"/>
        <v/>
      </c>
      <c r="AX166" s="14" t="str">
        <f t="shared" si="37"/>
        <v/>
      </c>
      <c r="AY166" s="14" t="str">
        <f t="shared" si="37"/>
        <v/>
      </c>
      <c r="AZ166" s="14" t="str">
        <f t="shared" si="37"/>
        <v/>
      </c>
    </row>
    <row r="167" spans="2:52">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row>
    <row r="168" spans="2:52">
      <c r="B168" s="33" t="s">
        <v>51</v>
      </c>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row>
    <row r="169" spans="2:52">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row>
    <row r="170" spans="2:52">
      <c r="B170" s="1" t="s">
        <v>468</v>
      </c>
      <c r="C170" s="14">
        <f t="shared" ref="C170:AH170" si="38">IF(C$133&gt;$E$37,"",SUM(C137,C139,C145,C150,C163))</f>
        <v>-24485.664000000001</v>
      </c>
      <c r="D170" s="14">
        <f t="shared" si="38"/>
        <v>-1536.3600000000001</v>
      </c>
      <c r="E170" s="14">
        <f t="shared" si="38"/>
        <v>-1578.3432</v>
      </c>
      <c r="F170" s="14">
        <f t="shared" si="38"/>
        <v>-1621.166064</v>
      </c>
      <c r="G170" s="14">
        <f t="shared" si="38"/>
        <v>-1664.8453852799998</v>
      </c>
      <c r="H170" s="14">
        <f t="shared" si="38"/>
        <v>-1709.3982929856002</v>
      </c>
      <c r="I170" s="14">
        <f t="shared" si="38"/>
        <v>-1754.8422588453122</v>
      </c>
      <c r="J170" s="14">
        <f t="shared" si="38"/>
        <v>-1801.1951040222184</v>
      </c>
      <c r="K170" s="14" t="str">
        <f t="shared" si="38"/>
        <v/>
      </c>
      <c r="L170" s="14" t="str">
        <f t="shared" si="38"/>
        <v/>
      </c>
      <c r="M170" s="14" t="str">
        <f t="shared" si="38"/>
        <v/>
      </c>
      <c r="N170" s="14" t="str">
        <f t="shared" si="38"/>
        <v/>
      </c>
      <c r="O170" s="14" t="str">
        <f t="shared" si="38"/>
        <v/>
      </c>
      <c r="P170" s="14" t="str">
        <f t="shared" si="38"/>
        <v/>
      </c>
      <c r="Q170" s="14" t="str">
        <f t="shared" si="38"/>
        <v/>
      </c>
      <c r="R170" s="14" t="str">
        <f t="shared" si="38"/>
        <v/>
      </c>
      <c r="S170" s="14" t="str">
        <f t="shared" si="38"/>
        <v/>
      </c>
      <c r="T170" s="14" t="str">
        <f t="shared" si="38"/>
        <v/>
      </c>
      <c r="U170" s="14" t="str">
        <f t="shared" si="38"/>
        <v/>
      </c>
      <c r="V170" s="14" t="str">
        <f t="shared" si="38"/>
        <v/>
      </c>
      <c r="W170" s="14" t="str">
        <f t="shared" si="38"/>
        <v/>
      </c>
      <c r="X170" s="14" t="str">
        <f t="shared" si="38"/>
        <v/>
      </c>
      <c r="Y170" s="14" t="str">
        <f t="shared" si="38"/>
        <v/>
      </c>
      <c r="Z170" s="14" t="str">
        <f t="shared" si="38"/>
        <v/>
      </c>
      <c r="AA170" s="14" t="str">
        <f t="shared" si="38"/>
        <v/>
      </c>
      <c r="AB170" s="14" t="str">
        <f t="shared" si="38"/>
        <v/>
      </c>
      <c r="AC170" s="14" t="str">
        <f t="shared" si="38"/>
        <v/>
      </c>
      <c r="AD170" s="14" t="str">
        <f t="shared" si="38"/>
        <v/>
      </c>
      <c r="AE170" s="14" t="str">
        <f t="shared" si="38"/>
        <v/>
      </c>
      <c r="AF170" s="14" t="str">
        <f t="shared" si="38"/>
        <v/>
      </c>
      <c r="AG170" s="14" t="str">
        <f t="shared" si="38"/>
        <v/>
      </c>
      <c r="AH170" s="14" t="str">
        <f t="shared" si="38"/>
        <v/>
      </c>
      <c r="AI170" s="14" t="str">
        <f t="shared" ref="AI170:AZ170" si="39">IF(AI$133&gt;$E$37,"",SUM(AI137,AI139,AI145,AI150,AI163))</f>
        <v/>
      </c>
      <c r="AJ170" s="14" t="str">
        <f t="shared" si="39"/>
        <v/>
      </c>
      <c r="AK170" s="14" t="str">
        <f t="shared" si="39"/>
        <v/>
      </c>
      <c r="AL170" s="14" t="str">
        <f t="shared" si="39"/>
        <v/>
      </c>
      <c r="AM170" s="14" t="str">
        <f t="shared" si="39"/>
        <v/>
      </c>
      <c r="AN170" s="14" t="str">
        <f t="shared" si="39"/>
        <v/>
      </c>
      <c r="AO170" s="14" t="str">
        <f t="shared" si="39"/>
        <v/>
      </c>
      <c r="AP170" s="14" t="str">
        <f t="shared" si="39"/>
        <v/>
      </c>
      <c r="AQ170" s="14" t="str">
        <f t="shared" si="39"/>
        <v/>
      </c>
      <c r="AR170" s="14" t="str">
        <f t="shared" si="39"/>
        <v/>
      </c>
      <c r="AS170" s="14" t="str">
        <f t="shared" si="39"/>
        <v/>
      </c>
      <c r="AT170" s="14" t="str">
        <f t="shared" si="39"/>
        <v/>
      </c>
      <c r="AU170" s="14" t="str">
        <f t="shared" si="39"/>
        <v/>
      </c>
      <c r="AV170" s="14" t="str">
        <f t="shared" si="39"/>
        <v/>
      </c>
      <c r="AW170" s="14" t="str">
        <f t="shared" si="39"/>
        <v/>
      </c>
      <c r="AX170" s="14" t="str">
        <f t="shared" si="39"/>
        <v/>
      </c>
      <c r="AY170" s="14" t="str">
        <f t="shared" si="39"/>
        <v/>
      </c>
      <c r="AZ170" s="14" t="str">
        <f t="shared" si="39"/>
        <v/>
      </c>
    </row>
    <row r="171" spans="2:52">
      <c r="B171" s="1" t="s">
        <v>469</v>
      </c>
      <c r="C171" s="14">
        <f t="shared" ref="C171:AH171" si="40">IF(C$133&gt;$E$37,"",SUM(C137,C139,C145,C166))</f>
        <v>-26695.200000000001</v>
      </c>
      <c r="D171" s="14">
        <f t="shared" si="40"/>
        <v>-1536.3600000000001</v>
      </c>
      <c r="E171" s="14">
        <f t="shared" si="40"/>
        <v>-1578.3432</v>
      </c>
      <c r="F171" s="14">
        <f t="shared" si="40"/>
        <v>-1621.166064</v>
      </c>
      <c r="G171" s="14">
        <f t="shared" si="40"/>
        <v>-1664.8453852799998</v>
      </c>
      <c r="H171" s="14">
        <f t="shared" si="40"/>
        <v>-1709.3982929856002</v>
      </c>
      <c r="I171" s="14">
        <f t="shared" si="40"/>
        <v>-1754.8422588453122</v>
      </c>
      <c r="J171" s="14">
        <f t="shared" si="40"/>
        <v>-1801.1951040222184</v>
      </c>
      <c r="K171" s="14" t="str">
        <f t="shared" si="40"/>
        <v/>
      </c>
      <c r="L171" s="14" t="str">
        <f t="shared" si="40"/>
        <v/>
      </c>
      <c r="M171" s="14" t="str">
        <f t="shared" si="40"/>
        <v/>
      </c>
      <c r="N171" s="14" t="str">
        <f t="shared" si="40"/>
        <v/>
      </c>
      <c r="O171" s="14" t="str">
        <f t="shared" si="40"/>
        <v/>
      </c>
      <c r="P171" s="14" t="str">
        <f t="shared" si="40"/>
        <v/>
      </c>
      <c r="Q171" s="14" t="str">
        <f t="shared" si="40"/>
        <v/>
      </c>
      <c r="R171" s="14" t="str">
        <f t="shared" si="40"/>
        <v/>
      </c>
      <c r="S171" s="14" t="str">
        <f t="shared" si="40"/>
        <v/>
      </c>
      <c r="T171" s="14" t="str">
        <f t="shared" si="40"/>
        <v/>
      </c>
      <c r="U171" s="14" t="str">
        <f t="shared" si="40"/>
        <v/>
      </c>
      <c r="V171" s="14" t="str">
        <f t="shared" si="40"/>
        <v/>
      </c>
      <c r="W171" s="14" t="str">
        <f t="shared" si="40"/>
        <v/>
      </c>
      <c r="X171" s="14" t="str">
        <f t="shared" si="40"/>
        <v/>
      </c>
      <c r="Y171" s="14" t="str">
        <f t="shared" si="40"/>
        <v/>
      </c>
      <c r="Z171" s="14" t="str">
        <f t="shared" si="40"/>
        <v/>
      </c>
      <c r="AA171" s="14" t="str">
        <f t="shared" si="40"/>
        <v/>
      </c>
      <c r="AB171" s="14" t="str">
        <f t="shared" si="40"/>
        <v/>
      </c>
      <c r="AC171" s="14" t="str">
        <f t="shared" si="40"/>
        <v/>
      </c>
      <c r="AD171" s="14" t="str">
        <f t="shared" si="40"/>
        <v/>
      </c>
      <c r="AE171" s="14" t="str">
        <f t="shared" si="40"/>
        <v/>
      </c>
      <c r="AF171" s="14" t="str">
        <f t="shared" si="40"/>
        <v/>
      </c>
      <c r="AG171" s="14" t="str">
        <f t="shared" si="40"/>
        <v/>
      </c>
      <c r="AH171" s="14" t="str">
        <f t="shared" si="40"/>
        <v/>
      </c>
      <c r="AI171" s="14" t="str">
        <f t="shared" ref="AI171:AZ171" si="41">IF(AI$133&gt;$E$37,"",SUM(AI137,AI139,AI145,AI166))</f>
        <v/>
      </c>
      <c r="AJ171" s="14" t="str">
        <f t="shared" si="41"/>
        <v/>
      </c>
      <c r="AK171" s="14" t="str">
        <f t="shared" si="41"/>
        <v/>
      </c>
      <c r="AL171" s="14" t="str">
        <f t="shared" si="41"/>
        <v/>
      </c>
      <c r="AM171" s="14" t="str">
        <f t="shared" si="41"/>
        <v/>
      </c>
      <c r="AN171" s="14" t="str">
        <f t="shared" si="41"/>
        <v/>
      </c>
      <c r="AO171" s="14" t="str">
        <f t="shared" si="41"/>
        <v/>
      </c>
      <c r="AP171" s="14" t="str">
        <f t="shared" si="41"/>
        <v/>
      </c>
      <c r="AQ171" s="14" t="str">
        <f t="shared" si="41"/>
        <v/>
      </c>
      <c r="AR171" s="14" t="str">
        <f t="shared" si="41"/>
        <v/>
      </c>
      <c r="AS171" s="14" t="str">
        <f t="shared" si="41"/>
        <v/>
      </c>
      <c r="AT171" s="14" t="str">
        <f t="shared" si="41"/>
        <v/>
      </c>
      <c r="AU171" s="14" t="str">
        <f t="shared" si="41"/>
        <v/>
      </c>
      <c r="AV171" s="14" t="str">
        <f t="shared" si="41"/>
        <v/>
      </c>
      <c r="AW171" s="14" t="str">
        <f t="shared" si="41"/>
        <v/>
      </c>
      <c r="AX171" s="14" t="str">
        <f t="shared" si="41"/>
        <v/>
      </c>
      <c r="AY171" s="14" t="str">
        <f t="shared" si="41"/>
        <v/>
      </c>
      <c r="AZ171" s="14" t="str">
        <f t="shared" si="41"/>
        <v/>
      </c>
    </row>
    <row r="172" spans="2:52">
      <c r="B172" s="1" t="s">
        <v>52</v>
      </c>
      <c r="C172" s="34">
        <f t="shared" ref="C172:AH172" si="42">IF(C$133&gt;$E$37,"",1/(1+$E$90)^(C$133-1))</f>
        <v>1</v>
      </c>
      <c r="D172" s="34">
        <f t="shared" si="42"/>
        <v>0.90909090909090906</v>
      </c>
      <c r="E172" s="34">
        <f t="shared" si="42"/>
        <v>0.82644628099173545</v>
      </c>
      <c r="F172" s="34">
        <f t="shared" si="42"/>
        <v>0.75131480090157754</v>
      </c>
      <c r="G172" s="34">
        <f t="shared" si="42"/>
        <v>0.68301345536507052</v>
      </c>
      <c r="H172" s="34">
        <f t="shared" si="42"/>
        <v>0.62092132305915493</v>
      </c>
      <c r="I172" s="34">
        <f t="shared" si="42"/>
        <v>0.56447393005377722</v>
      </c>
      <c r="J172" s="34">
        <f t="shared" si="42"/>
        <v>0.51315811823070645</v>
      </c>
      <c r="K172" s="34" t="str">
        <f t="shared" si="42"/>
        <v/>
      </c>
      <c r="L172" s="34" t="str">
        <f t="shared" si="42"/>
        <v/>
      </c>
      <c r="M172" s="34" t="str">
        <f t="shared" si="42"/>
        <v/>
      </c>
      <c r="N172" s="34" t="str">
        <f t="shared" si="42"/>
        <v/>
      </c>
      <c r="O172" s="34" t="str">
        <f t="shared" si="42"/>
        <v/>
      </c>
      <c r="P172" s="34" t="str">
        <f t="shared" si="42"/>
        <v/>
      </c>
      <c r="Q172" s="34" t="str">
        <f t="shared" si="42"/>
        <v/>
      </c>
      <c r="R172" s="34" t="str">
        <f t="shared" si="42"/>
        <v/>
      </c>
      <c r="S172" s="34" t="str">
        <f t="shared" si="42"/>
        <v/>
      </c>
      <c r="T172" s="34" t="str">
        <f t="shared" si="42"/>
        <v/>
      </c>
      <c r="U172" s="34" t="str">
        <f t="shared" si="42"/>
        <v/>
      </c>
      <c r="V172" s="34" t="str">
        <f t="shared" si="42"/>
        <v/>
      </c>
      <c r="W172" s="34" t="str">
        <f t="shared" si="42"/>
        <v/>
      </c>
      <c r="X172" s="34" t="str">
        <f t="shared" si="42"/>
        <v/>
      </c>
      <c r="Y172" s="34" t="str">
        <f t="shared" si="42"/>
        <v/>
      </c>
      <c r="Z172" s="34" t="str">
        <f t="shared" si="42"/>
        <v/>
      </c>
      <c r="AA172" s="34" t="str">
        <f t="shared" si="42"/>
        <v/>
      </c>
      <c r="AB172" s="34" t="str">
        <f t="shared" si="42"/>
        <v/>
      </c>
      <c r="AC172" s="34" t="str">
        <f t="shared" si="42"/>
        <v/>
      </c>
      <c r="AD172" s="34" t="str">
        <f t="shared" si="42"/>
        <v/>
      </c>
      <c r="AE172" s="34" t="str">
        <f t="shared" si="42"/>
        <v/>
      </c>
      <c r="AF172" s="34" t="str">
        <f t="shared" si="42"/>
        <v/>
      </c>
      <c r="AG172" s="34" t="str">
        <f t="shared" si="42"/>
        <v/>
      </c>
      <c r="AH172" s="34" t="str">
        <f t="shared" si="42"/>
        <v/>
      </c>
      <c r="AI172" s="34" t="str">
        <f t="shared" ref="AI172:AZ172" si="43">IF(AI$133&gt;$E$37,"",1/(1+$E$90)^(AI$133-1))</f>
        <v/>
      </c>
      <c r="AJ172" s="34" t="str">
        <f t="shared" si="43"/>
        <v/>
      </c>
      <c r="AK172" s="34" t="str">
        <f t="shared" si="43"/>
        <v/>
      </c>
      <c r="AL172" s="34" t="str">
        <f t="shared" si="43"/>
        <v/>
      </c>
      <c r="AM172" s="34" t="str">
        <f t="shared" si="43"/>
        <v/>
      </c>
      <c r="AN172" s="34" t="str">
        <f t="shared" si="43"/>
        <v/>
      </c>
      <c r="AO172" s="34" t="str">
        <f t="shared" si="43"/>
        <v/>
      </c>
      <c r="AP172" s="34" t="str">
        <f t="shared" si="43"/>
        <v/>
      </c>
      <c r="AQ172" s="34" t="str">
        <f t="shared" si="43"/>
        <v/>
      </c>
      <c r="AR172" s="34" t="str">
        <f t="shared" si="43"/>
        <v/>
      </c>
      <c r="AS172" s="34" t="str">
        <f t="shared" si="43"/>
        <v/>
      </c>
      <c r="AT172" s="34" t="str">
        <f t="shared" si="43"/>
        <v/>
      </c>
      <c r="AU172" s="34" t="str">
        <f t="shared" si="43"/>
        <v/>
      </c>
      <c r="AV172" s="34" t="str">
        <f t="shared" si="43"/>
        <v/>
      </c>
      <c r="AW172" s="34" t="str">
        <f t="shared" si="43"/>
        <v/>
      </c>
      <c r="AX172" s="34" t="str">
        <f t="shared" si="43"/>
        <v/>
      </c>
      <c r="AY172" s="34" t="str">
        <f t="shared" si="43"/>
        <v/>
      </c>
      <c r="AZ172" s="34" t="str">
        <f t="shared" si="43"/>
        <v/>
      </c>
    </row>
    <row r="173" spans="2:52">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row>
    <row r="174" spans="2:52">
      <c r="B174" s="1" t="s">
        <v>470</v>
      </c>
      <c r="C174" s="14">
        <f>SUMPRODUCT(C170:AZ170,C172:AZ172)</f>
        <v>-32518.15108104769</v>
      </c>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row>
    <row r="175" spans="2:52">
      <c r="B175" s="1" t="s">
        <v>471</v>
      </c>
      <c r="C175" s="14">
        <f>SUMPRODUCT(C171:AZ171,C172:AZ172)</f>
        <v>-34727.68708104769</v>
      </c>
      <c r="D175" s="1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row>
    <row r="176" spans="2:52">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row>
    <row r="177" spans="1:52" s="19" customFormat="1">
      <c r="A177" s="17" t="s">
        <v>54</v>
      </c>
      <c r="B177" s="18"/>
      <c r="C177" s="29"/>
      <c r="D177" s="29"/>
      <c r="E177" s="29"/>
      <c r="F177" s="29"/>
      <c r="G177" s="30"/>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row>
    <row r="178" spans="1:52">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row>
    <row r="179" spans="1:52">
      <c r="B179" s="1" t="s">
        <v>26</v>
      </c>
      <c r="C179" s="16">
        <f>C$97</f>
        <v>1</v>
      </c>
      <c r="D179" s="16">
        <f t="shared" ref="D179:AZ179" si="44">D$97</f>
        <v>2</v>
      </c>
      <c r="E179" s="16">
        <f t="shared" si="44"/>
        <v>3</v>
      </c>
      <c r="F179" s="16">
        <f t="shared" si="44"/>
        <v>4</v>
      </c>
      <c r="G179" s="16">
        <f t="shared" si="44"/>
        <v>5</v>
      </c>
      <c r="H179" s="16">
        <f t="shared" si="44"/>
        <v>6</v>
      </c>
      <c r="I179" s="16">
        <f t="shared" si="44"/>
        <v>7</v>
      </c>
      <c r="J179" s="16">
        <f t="shared" si="44"/>
        <v>8</v>
      </c>
      <c r="K179" s="16" t="str">
        <f t="shared" si="44"/>
        <v/>
      </c>
      <c r="L179" s="16" t="str">
        <f t="shared" si="44"/>
        <v/>
      </c>
      <c r="M179" s="16" t="str">
        <f t="shared" si="44"/>
        <v/>
      </c>
      <c r="N179" s="16" t="str">
        <f t="shared" si="44"/>
        <v/>
      </c>
      <c r="O179" s="16" t="str">
        <f t="shared" si="44"/>
        <v/>
      </c>
      <c r="P179" s="16" t="str">
        <f t="shared" si="44"/>
        <v/>
      </c>
      <c r="Q179" s="16" t="str">
        <f t="shared" si="44"/>
        <v/>
      </c>
      <c r="R179" s="16" t="str">
        <f t="shared" si="44"/>
        <v/>
      </c>
      <c r="S179" s="16" t="str">
        <f t="shared" si="44"/>
        <v/>
      </c>
      <c r="T179" s="16" t="str">
        <f t="shared" si="44"/>
        <v/>
      </c>
      <c r="U179" s="16" t="str">
        <f t="shared" si="44"/>
        <v/>
      </c>
      <c r="V179" s="16" t="str">
        <f t="shared" si="44"/>
        <v/>
      </c>
      <c r="W179" s="16" t="str">
        <f t="shared" si="44"/>
        <v/>
      </c>
      <c r="X179" s="16" t="str">
        <f t="shared" si="44"/>
        <v/>
      </c>
      <c r="Y179" s="16" t="str">
        <f t="shared" si="44"/>
        <v/>
      </c>
      <c r="Z179" s="16" t="str">
        <f t="shared" si="44"/>
        <v/>
      </c>
      <c r="AA179" s="16" t="str">
        <f t="shared" si="44"/>
        <v/>
      </c>
      <c r="AB179" s="64" t="str">
        <f t="shared" si="44"/>
        <v/>
      </c>
      <c r="AC179" s="64" t="str">
        <f t="shared" si="44"/>
        <v/>
      </c>
      <c r="AD179" s="64" t="str">
        <f t="shared" si="44"/>
        <v/>
      </c>
      <c r="AE179" s="64" t="str">
        <f t="shared" si="44"/>
        <v/>
      </c>
      <c r="AF179" s="64" t="str">
        <f t="shared" si="44"/>
        <v/>
      </c>
      <c r="AG179" s="64" t="str">
        <f t="shared" si="44"/>
        <v/>
      </c>
      <c r="AH179" s="64" t="str">
        <f t="shared" si="44"/>
        <v/>
      </c>
      <c r="AI179" s="64" t="str">
        <f t="shared" si="44"/>
        <v/>
      </c>
      <c r="AJ179" s="64" t="str">
        <f t="shared" si="44"/>
        <v/>
      </c>
      <c r="AK179" s="64" t="str">
        <f t="shared" si="44"/>
        <v/>
      </c>
      <c r="AL179" s="64" t="str">
        <f t="shared" si="44"/>
        <v/>
      </c>
      <c r="AM179" s="64" t="str">
        <f t="shared" si="44"/>
        <v/>
      </c>
      <c r="AN179" s="64" t="str">
        <f t="shared" si="44"/>
        <v/>
      </c>
      <c r="AO179" s="64" t="str">
        <f t="shared" si="44"/>
        <v/>
      </c>
      <c r="AP179" s="64" t="str">
        <f t="shared" si="44"/>
        <v/>
      </c>
      <c r="AQ179" s="64" t="str">
        <f t="shared" si="44"/>
        <v/>
      </c>
      <c r="AR179" s="64" t="str">
        <f t="shared" si="44"/>
        <v/>
      </c>
      <c r="AS179" s="64" t="str">
        <f t="shared" si="44"/>
        <v/>
      </c>
      <c r="AT179" s="64" t="str">
        <f t="shared" si="44"/>
        <v/>
      </c>
      <c r="AU179" s="64" t="str">
        <f t="shared" si="44"/>
        <v/>
      </c>
      <c r="AV179" s="64" t="str">
        <f t="shared" si="44"/>
        <v/>
      </c>
      <c r="AW179" s="64" t="str">
        <f t="shared" si="44"/>
        <v/>
      </c>
      <c r="AX179" s="64" t="str">
        <f t="shared" si="44"/>
        <v/>
      </c>
      <c r="AY179" s="64" t="str">
        <f t="shared" si="44"/>
        <v/>
      </c>
      <c r="AZ179" s="64" t="str">
        <f t="shared" si="44"/>
        <v/>
      </c>
    </row>
    <row r="180" spans="1:52">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row>
    <row r="181" spans="1:52" s="10" customFormat="1">
      <c r="B181" s="23" t="s">
        <v>486</v>
      </c>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row>
    <row r="182" spans="1:52">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row>
    <row r="183" spans="1:52">
      <c r="B183" s="1" t="s">
        <v>57</v>
      </c>
      <c r="C183" s="14">
        <f ca="1">C$126</f>
        <v>-13787.35</v>
      </c>
      <c r="D183" s="14">
        <f t="shared" ref="D183:AZ183" ca="1" si="45">D$126</f>
        <v>-6304.3899999999994</v>
      </c>
      <c r="E183" s="14">
        <f t="shared" ca="1" si="45"/>
        <v>-6423.7708000000002</v>
      </c>
      <c r="F183" s="14">
        <f t="shared" ca="1" si="45"/>
        <v>-6545.5392160000001</v>
      </c>
      <c r="G183" s="14">
        <f t="shared" ca="1" si="45"/>
        <v>-6669.7430003199997</v>
      </c>
      <c r="H183" s="14">
        <f t="shared" ca="1" si="45"/>
        <v>-6796.4308603263999</v>
      </c>
      <c r="I183" s="14">
        <f t="shared" ca="1" si="45"/>
        <v>-7281.902477532929</v>
      </c>
      <c r="J183" s="14">
        <f t="shared" ca="1" si="45"/>
        <v>-7413.708527083586</v>
      </c>
      <c r="K183" s="14" t="str">
        <f t="shared" si="45"/>
        <v/>
      </c>
      <c r="L183" s="14" t="str">
        <f t="shared" si="45"/>
        <v/>
      </c>
      <c r="M183" s="14" t="str">
        <f t="shared" si="45"/>
        <v/>
      </c>
      <c r="N183" s="14" t="str">
        <f t="shared" si="45"/>
        <v/>
      </c>
      <c r="O183" s="14" t="str">
        <f t="shared" si="45"/>
        <v/>
      </c>
      <c r="P183" s="14" t="str">
        <f t="shared" si="45"/>
        <v/>
      </c>
      <c r="Q183" s="14" t="str">
        <f t="shared" si="45"/>
        <v/>
      </c>
      <c r="R183" s="14" t="str">
        <f t="shared" si="45"/>
        <v/>
      </c>
      <c r="S183" s="14" t="str">
        <f t="shared" si="45"/>
        <v/>
      </c>
      <c r="T183" s="14" t="str">
        <f t="shared" si="45"/>
        <v/>
      </c>
      <c r="U183" s="14" t="str">
        <f t="shared" si="45"/>
        <v/>
      </c>
      <c r="V183" s="14" t="str">
        <f t="shared" si="45"/>
        <v/>
      </c>
      <c r="W183" s="14" t="str">
        <f t="shared" si="45"/>
        <v/>
      </c>
      <c r="X183" s="14" t="str">
        <f t="shared" si="45"/>
        <v/>
      </c>
      <c r="Y183" s="14" t="str">
        <f t="shared" si="45"/>
        <v/>
      </c>
      <c r="Z183" s="14" t="str">
        <f t="shared" si="45"/>
        <v/>
      </c>
      <c r="AA183" s="14" t="str">
        <f t="shared" si="45"/>
        <v/>
      </c>
      <c r="AB183" s="14" t="str">
        <f t="shared" si="45"/>
        <v/>
      </c>
      <c r="AC183" s="14" t="str">
        <f t="shared" si="45"/>
        <v/>
      </c>
      <c r="AD183" s="14" t="str">
        <f t="shared" si="45"/>
        <v/>
      </c>
      <c r="AE183" s="14" t="str">
        <f t="shared" si="45"/>
        <v/>
      </c>
      <c r="AF183" s="14" t="str">
        <f t="shared" si="45"/>
        <v/>
      </c>
      <c r="AG183" s="14" t="str">
        <f t="shared" si="45"/>
        <v/>
      </c>
      <c r="AH183" s="14" t="str">
        <f t="shared" si="45"/>
        <v/>
      </c>
      <c r="AI183" s="14" t="str">
        <f t="shared" si="45"/>
        <v/>
      </c>
      <c r="AJ183" s="14" t="str">
        <f t="shared" si="45"/>
        <v/>
      </c>
      <c r="AK183" s="14" t="str">
        <f t="shared" si="45"/>
        <v/>
      </c>
      <c r="AL183" s="14" t="str">
        <f t="shared" si="45"/>
        <v/>
      </c>
      <c r="AM183" s="14" t="str">
        <f t="shared" si="45"/>
        <v/>
      </c>
      <c r="AN183" s="14" t="str">
        <f t="shared" si="45"/>
        <v/>
      </c>
      <c r="AO183" s="14" t="str">
        <f t="shared" si="45"/>
        <v/>
      </c>
      <c r="AP183" s="14" t="str">
        <f t="shared" si="45"/>
        <v/>
      </c>
      <c r="AQ183" s="14" t="str">
        <f t="shared" si="45"/>
        <v/>
      </c>
      <c r="AR183" s="14" t="str">
        <f t="shared" si="45"/>
        <v/>
      </c>
      <c r="AS183" s="14" t="str">
        <f t="shared" si="45"/>
        <v/>
      </c>
      <c r="AT183" s="14" t="str">
        <f t="shared" si="45"/>
        <v/>
      </c>
      <c r="AU183" s="14" t="str">
        <f t="shared" si="45"/>
        <v/>
      </c>
      <c r="AV183" s="14" t="str">
        <f t="shared" si="45"/>
        <v/>
      </c>
      <c r="AW183" s="14" t="str">
        <f t="shared" si="45"/>
        <v/>
      </c>
      <c r="AX183" s="14" t="str">
        <f t="shared" si="45"/>
        <v/>
      </c>
      <c r="AY183" s="14" t="str">
        <f t="shared" si="45"/>
        <v/>
      </c>
      <c r="AZ183" s="14" t="str">
        <f t="shared" si="45"/>
        <v/>
      </c>
    </row>
    <row r="184" spans="1:52">
      <c r="B184" s="1" t="s">
        <v>473</v>
      </c>
      <c r="C184" s="14">
        <f>C$170</f>
        <v>-24485.664000000001</v>
      </c>
      <c r="D184" s="14">
        <f t="shared" ref="D184:AZ184" si="46">D$170</f>
        <v>-1536.3600000000001</v>
      </c>
      <c r="E184" s="14">
        <f t="shared" si="46"/>
        <v>-1578.3432</v>
      </c>
      <c r="F184" s="14">
        <f t="shared" si="46"/>
        <v>-1621.166064</v>
      </c>
      <c r="G184" s="14">
        <f t="shared" si="46"/>
        <v>-1664.8453852799998</v>
      </c>
      <c r="H184" s="14">
        <f t="shared" si="46"/>
        <v>-1709.3982929856002</v>
      </c>
      <c r="I184" s="14">
        <f t="shared" si="46"/>
        <v>-1754.8422588453122</v>
      </c>
      <c r="J184" s="14">
        <f t="shared" si="46"/>
        <v>-1801.1951040222184</v>
      </c>
      <c r="K184" s="14" t="str">
        <f t="shared" si="46"/>
        <v/>
      </c>
      <c r="L184" s="14" t="str">
        <f t="shared" si="46"/>
        <v/>
      </c>
      <c r="M184" s="14" t="str">
        <f t="shared" si="46"/>
        <v/>
      </c>
      <c r="N184" s="14" t="str">
        <f t="shared" si="46"/>
        <v/>
      </c>
      <c r="O184" s="14" t="str">
        <f t="shared" si="46"/>
        <v/>
      </c>
      <c r="P184" s="14" t="str">
        <f t="shared" si="46"/>
        <v/>
      </c>
      <c r="Q184" s="14" t="str">
        <f t="shared" si="46"/>
        <v/>
      </c>
      <c r="R184" s="14" t="str">
        <f t="shared" si="46"/>
        <v/>
      </c>
      <c r="S184" s="14" t="str">
        <f t="shared" si="46"/>
        <v/>
      </c>
      <c r="T184" s="14" t="str">
        <f t="shared" si="46"/>
        <v/>
      </c>
      <c r="U184" s="14" t="str">
        <f t="shared" si="46"/>
        <v/>
      </c>
      <c r="V184" s="14" t="str">
        <f t="shared" si="46"/>
        <v/>
      </c>
      <c r="W184" s="14" t="str">
        <f t="shared" si="46"/>
        <v/>
      </c>
      <c r="X184" s="14" t="str">
        <f t="shared" si="46"/>
        <v/>
      </c>
      <c r="Y184" s="14" t="str">
        <f t="shared" si="46"/>
        <v/>
      </c>
      <c r="Z184" s="14" t="str">
        <f t="shared" si="46"/>
        <v/>
      </c>
      <c r="AA184" s="14" t="str">
        <f t="shared" si="46"/>
        <v/>
      </c>
      <c r="AB184" s="14" t="str">
        <f t="shared" si="46"/>
        <v/>
      </c>
      <c r="AC184" s="14" t="str">
        <f t="shared" si="46"/>
        <v/>
      </c>
      <c r="AD184" s="14" t="str">
        <f t="shared" si="46"/>
        <v/>
      </c>
      <c r="AE184" s="14" t="str">
        <f t="shared" si="46"/>
        <v/>
      </c>
      <c r="AF184" s="14" t="str">
        <f t="shared" si="46"/>
        <v/>
      </c>
      <c r="AG184" s="14" t="str">
        <f t="shared" si="46"/>
        <v/>
      </c>
      <c r="AH184" s="14" t="str">
        <f t="shared" si="46"/>
        <v/>
      </c>
      <c r="AI184" s="14" t="str">
        <f t="shared" si="46"/>
        <v/>
      </c>
      <c r="AJ184" s="14" t="str">
        <f t="shared" si="46"/>
        <v/>
      </c>
      <c r="AK184" s="14" t="str">
        <f t="shared" si="46"/>
        <v/>
      </c>
      <c r="AL184" s="14" t="str">
        <f t="shared" si="46"/>
        <v/>
      </c>
      <c r="AM184" s="14" t="str">
        <f t="shared" si="46"/>
        <v/>
      </c>
      <c r="AN184" s="14" t="str">
        <f t="shared" si="46"/>
        <v/>
      </c>
      <c r="AO184" s="14" t="str">
        <f t="shared" si="46"/>
        <v/>
      </c>
      <c r="AP184" s="14" t="str">
        <f t="shared" si="46"/>
        <v/>
      </c>
      <c r="AQ184" s="14" t="str">
        <f t="shared" si="46"/>
        <v/>
      </c>
      <c r="AR184" s="14" t="str">
        <f t="shared" si="46"/>
        <v/>
      </c>
      <c r="AS184" s="14" t="str">
        <f t="shared" si="46"/>
        <v/>
      </c>
      <c r="AT184" s="14" t="str">
        <f t="shared" si="46"/>
        <v/>
      </c>
      <c r="AU184" s="14" t="str">
        <f t="shared" si="46"/>
        <v/>
      </c>
      <c r="AV184" s="14" t="str">
        <f t="shared" si="46"/>
        <v/>
      </c>
      <c r="AW184" s="14" t="str">
        <f t="shared" si="46"/>
        <v/>
      </c>
      <c r="AX184" s="14" t="str">
        <f t="shared" si="46"/>
        <v/>
      </c>
      <c r="AY184" s="14" t="str">
        <f t="shared" si="46"/>
        <v/>
      </c>
      <c r="AZ184" s="14" t="str">
        <f t="shared" si="46"/>
        <v/>
      </c>
    </row>
    <row r="185" spans="1:52">
      <c r="B185" s="1" t="s">
        <v>58</v>
      </c>
      <c r="C185" s="14">
        <f ca="1">IFERROR(C184-C183,"")</f>
        <v>-10698.314</v>
      </c>
      <c r="D185" s="14">
        <f t="shared" ref="D185:P185" ca="1" si="47">IFERROR(D184-D183,"")</f>
        <v>4768.0299999999988</v>
      </c>
      <c r="E185" s="14">
        <f t="shared" ca="1" si="47"/>
        <v>4845.4276</v>
      </c>
      <c r="F185" s="14">
        <f t="shared" ca="1" si="47"/>
        <v>4924.3731520000001</v>
      </c>
      <c r="G185" s="14">
        <f t="shared" ca="1" si="47"/>
        <v>5004.8976150399994</v>
      </c>
      <c r="H185" s="14">
        <f t="shared" ca="1" si="47"/>
        <v>5087.0325673407997</v>
      </c>
      <c r="I185" s="14">
        <f t="shared" ca="1" si="47"/>
        <v>5527.0602186876167</v>
      </c>
      <c r="J185" s="14">
        <f t="shared" ca="1" si="47"/>
        <v>5612.5134230613676</v>
      </c>
      <c r="K185" s="14" t="str">
        <f t="shared" si="47"/>
        <v/>
      </c>
      <c r="L185" s="14" t="str">
        <f t="shared" si="47"/>
        <v/>
      </c>
      <c r="M185" s="14" t="str">
        <f t="shared" si="47"/>
        <v/>
      </c>
      <c r="N185" s="14" t="str">
        <f t="shared" si="47"/>
        <v/>
      </c>
      <c r="O185" s="14" t="str">
        <f t="shared" si="47"/>
        <v/>
      </c>
      <c r="P185" s="14" t="str">
        <f t="shared" si="47"/>
        <v/>
      </c>
      <c r="Q185" s="14" t="str">
        <f t="shared" ref="Q185:R185" si="48">IFERROR(Q184-Q183,"")</f>
        <v/>
      </c>
      <c r="R185" s="14" t="str">
        <f t="shared" si="48"/>
        <v/>
      </c>
      <c r="S185" s="14" t="str">
        <f t="shared" ref="S185:V185" si="49">IFERROR(S184-S183,"")</f>
        <v/>
      </c>
      <c r="T185" s="14" t="str">
        <f t="shared" si="49"/>
        <v/>
      </c>
      <c r="U185" s="14" t="str">
        <f t="shared" si="49"/>
        <v/>
      </c>
      <c r="V185" s="14" t="str">
        <f t="shared" si="49"/>
        <v/>
      </c>
      <c r="W185" s="14" t="str">
        <f t="shared" ref="W185:AA185" si="50">IFERROR(W184-W183,"")</f>
        <v/>
      </c>
      <c r="X185" s="14" t="str">
        <f t="shared" si="50"/>
        <v/>
      </c>
      <c r="Y185" s="14" t="str">
        <f t="shared" si="50"/>
        <v/>
      </c>
      <c r="Z185" s="14" t="str">
        <f t="shared" si="50"/>
        <v/>
      </c>
      <c r="AA185" s="14" t="str">
        <f t="shared" si="50"/>
        <v/>
      </c>
      <c r="AB185" s="14" t="str">
        <f t="shared" ref="AB185:AZ185" si="51">IFERROR(AB184-AB183,"")</f>
        <v/>
      </c>
      <c r="AC185" s="14" t="str">
        <f t="shared" si="51"/>
        <v/>
      </c>
      <c r="AD185" s="14" t="str">
        <f t="shared" si="51"/>
        <v/>
      </c>
      <c r="AE185" s="14" t="str">
        <f t="shared" si="51"/>
        <v/>
      </c>
      <c r="AF185" s="14" t="str">
        <f t="shared" si="51"/>
        <v/>
      </c>
      <c r="AG185" s="14" t="str">
        <f t="shared" si="51"/>
        <v/>
      </c>
      <c r="AH185" s="14" t="str">
        <f t="shared" si="51"/>
        <v/>
      </c>
      <c r="AI185" s="14" t="str">
        <f t="shared" si="51"/>
        <v/>
      </c>
      <c r="AJ185" s="14" t="str">
        <f t="shared" si="51"/>
        <v/>
      </c>
      <c r="AK185" s="14" t="str">
        <f t="shared" si="51"/>
        <v/>
      </c>
      <c r="AL185" s="14" t="str">
        <f t="shared" si="51"/>
        <v/>
      </c>
      <c r="AM185" s="14" t="str">
        <f t="shared" si="51"/>
        <v/>
      </c>
      <c r="AN185" s="14" t="str">
        <f t="shared" si="51"/>
        <v/>
      </c>
      <c r="AO185" s="14" t="str">
        <f t="shared" si="51"/>
        <v/>
      </c>
      <c r="AP185" s="14" t="str">
        <f t="shared" si="51"/>
        <v/>
      </c>
      <c r="AQ185" s="14" t="str">
        <f t="shared" si="51"/>
        <v/>
      </c>
      <c r="AR185" s="14" t="str">
        <f t="shared" si="51"/>
        <v/>
      </c>
      <c r="AS185" s="14" t="str">
        <f t="shared" si="51"/>
        <v/>
      </c>
      <c r="AT185" s="14" t="str">
        <f t="shared" si="51"/>
        <v/>
      </c>
      <c r="AU185" s="14" t="str">
        <f t="shared" si="51"/>
        <v/>
      </c>
      <c r="AV185" s="14" t="str">
        <f t="shared" si="51"/>
        <v/>
      </c>
      <c r="AW185" s="14" t="str">
        <f t="shared" si="51"/>
        <v/>
      </c>
      <c r="AX185" s="14" t="str">
        <f t="shared" si="51"/>
        <v/>
      </c>
      <c r="AY185" s="14" t="str">
        <f t="shared" si="51"/>
        <v/>
      </c>
      <c r="AZ185" s="14" t="str">
        <f t="shared" si="51"/>
        <v/>
      </c>
    </row>
    <row r="186" spans="1:52">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row>
    <row r="187" spans="1:52">
      <c r="C187" s="21" t="s">
        <v>19</v>
      </c>
      <c r="D187" s="21" t="s">
        <v>27</v>
      </c>
      <c r="E187" s="21" t="s">
        <v>59</v>
      </c>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row>
    <row r="188" spans="1:52">
      <c r="B188" s="1" t="s">
        <v>56</v>
      </c>
      <c r="C188" s="14">
        <f ca="1">C$129</f>
        <v>-46435.69749837945</v>
      </c>
      <c r="D188" s="14">
        <f>C$174</f>
        <v>-32518.15108104769</v>
      </c>
      <c r="E188" s="14">
        <f ca="1">D188-C188</f>
        <v>13917.54641733176</v>
      </c>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row>
    <row r="189" spans="1:52">
      <c r="D189" s="1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row>
    <row r="190" spans="1:52" s="10" customFormat="1">
      <c r="B190" s="23" t="s">
        <v>472</v>
      </c>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row>
    <row r="191" spans="1:52">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row>
    <row r="192" spans="1:52">
      <c r="B192" s="1" t="s">
        <v>57</v>
      </c>
      <c r="C192" s="14">
        <f ca="1">C$126</f>
        <v>-13787.35</v>
      </c>
      <c r="D192" s="14">
        <f t="shared" ref="D192:AZ192" ca="1" si="52">D$126</f>
        <v>-6304.3899999999994</v>
      </c>
      <c r="E192" s="14">
        <f t="shared" ca="1" si="52"/>
        <v>-6423.7708000000002</v>
      </c>
      <c r="F192" s="14">
        <f t="shared" ca="1" si="52"/>
        <v>-6545.5392160000001</v>
      </c>
      <c r="G192" s="14">
        <f t="shared" ca="1" si="52"/>
        <v>-6669.7430003199997</v>
      </c>
      <c r="H192" s="14">
        <f t="shared" ca="1" si="52"/>
        <v>-6796.4308603263999</v>
      </c>
      <c r="I192" s="14">
        <f t="shared" ca="1" si="52"/>
        <v>-7281.902477532929</v>
      </c>
      <c r="J192" s="14">
        <f t="shared" ca="1" si="52"/>
        <v>-7413.708527083586</v>
      </c>
      <c r="K192" s="14" t="str">
        <f t="shared" si="52"/>
        <v/>
      </c>
      <c r="L192" s="14" t="str">
        <f t="shared" si="52"/>
        <v/>
      </c>
      <c r="M192" s="14" t="str">
        <f t="shared" si="52"/>
        <v/>
      </c>
      <c r="N192" s="14" t="str">
        <f t="shared" si="52"/>
        <v/>
      </c>
      <c r="O192" s="14" t="str">
        <f t="shared" si="52"/>
        <v/>
      </c>
      <c r="P192" s="14" t="str">
        <f t="shared" si="52"/>
        <v/>
      </c>
      <c r="Q192" s="14" t="str">
        <f t="shared" si="52"/>
        <v/>
      </c>
      <c r="R192" s="14" t="str">
        <f t="shared" si="52"/>
        <v/>
      </c>
      <c r="S192" s="14" t="str">
        <f t="shared" si="52"/>
        <v/>
      </c>
      <c r="T192" s="14" t="str">
        <f t="shared" si="52"/>
        <v/>
      </c>
      <c r="U192" s="14" t="str">
        <f t="shared" si="52"/>
        <v/>
      </c>
      <c r="V192" s="14" t="str">
        <f t="shared" si="52"/>
        <v/>
      </c>
      <c r="W192" s="14" t="str">
        <f t="shared" si="52"/>
        <v/>
      </c>
      <c r="X192" s="14" t="str">
        <f t="shared" si="52"/>
        <v/>
      </c>
      <c r="Y192" s="14" t="str">
        <f t="shared" si="52"/>
        <v/>
      </c>
      <c r="Z192" s="14" t="str">
        <f t="shared" si="52"/>
        <v/>
      </c>
      <c r="AA192" s="14" t="str">
        <f t="shared" si="52"/>
        <v/>
      </c>
      <c r="AB192" s="14" t="str">
        <f t="shared" si="52"/>
        <v/>
      </c>
      <c r="AC192" s="14" t="str">
        <f t="shared" si="52"/>
        <v/>
      </c>
      <c r="AD192" s="14" t="str">
        <f t="shared" si="52"/>
        <v/>
      </c>
      <c r="AE192" s="14" t="str">
        <f t="shared" si="52"/>
        <v/>
      </c>
      <c r="AF192" s="14" t="str">
        <f t="shared" si="52"/>
        <v/>
      </c>
      <c r="AG192" s="14" t="str">
        <f t="shared" si="52"/>
        <v/>
      </c>
      <c r="AH192" s="14" t="str">
        <f t="shared" si="52"/>
        <v/>
      </c>
      <c r="AI192" s="14" t="str">
        <f t="shared" si="52"/>
        <v/>
      </c>
      <c r="AJ192" s="14" t="str">
        <f t="shared" si="52"/>
        <v/>
      </c>
      <c r="AK192" s="14" t="str">
        <f t="shared" si="52"/>
        <v/>
      </c>
      <c r="AL192" s="14" t="str">
        <f t="shared" si="52"/>
        <v/>
      </c>
      <c r="AM192" s="14" t="str">
        <f t="shared" si="52"/>
        <v/>
      </c>
      <c r="AN192" s="14" t="str">
        <f t="shared" si="52"/>
        <v/>
      </c>
      <c r="AO192" s="14" t="str">
        <f t="shared" si="52"/>
        <v/>
      </c>
      <c r="AP192" s="14" t="str">
        <f t="shared" si="52"/>
        <v/>
      </c>
      <c r="AQ192" s="14" t="str">
        <f t="shared" si="52"/>
        <v/>
      </c>
      <c r="AR192" s="14" t="str">
        <f t="shared" si="52"/>
        <v/>
      </c>
      <c r="AS192" s="14" t="str">
        <f t="shared" si="52"/>
        <v/>
      </c>
      <c r="AT192" s="14" t="str">
        <f t="shared" si="52"/>
        <v/>
      </c>
      <c r="AU192" s="14" t="str">
        <f t="shared" si="52"/>
        <v/>
      </c>
      <c r="AV192" s="14" t="str">
        <f t="shared" si="52"/>
        <v/>
      </c>
      <c r="AW192" s="14" t="str">
        <f t="shared" si="52"/>
        <v/>
      </c>
      <c r="AX192" s="14" t="str">
        <f t="shared" si="52"/>
        <v/>
      </c>
      <c r="AY192" s="14" t="str">
        <f t="shared" si="52"/>
        <v/>
      </c>
      <c r="AZ192" s="14" t="str">
        <f t="shared" si="52"/>
        <v/>
      </c>
    </row>
    <row r="193" spans="1:52">
      <c r="B193" s="1" t="s">
        <v>474</v>
      </c>
      <c r="C193" s="14">
        <f>C$171</f>
        <v>-26695.200000000001</v>
      </c>
      <c r="D193" s="14">
        <f t="shared" ref="D193:AZ193" si="53">D$171</f>
        <v>-1536.3600000000001</v>
      </c>
      <c r="E193" s="14">
        <f t="shared" si="53"/>
        <v>-1578.3432</v>
      </c>
      <c r="F193" s="14">
        <f t="shared" si="53"/>
        <v>-1621.166064</v>
      </c>
      <c r="G193" s="14">
        <f t="shared" si="53"/>
        <v>-1664.8453852799998</v>
      </c>
      <c r="H193" s="14">
        <f t="shared" si="53"/>
        <v>-1709.3982929856002</v>
      </c>
      <c r="I193" s="14">
        <f t="shared" si="53"/>
        <v>-1754.8422588453122</v>
      </c>
      <c r="J193" s="14">
        <f t="shared" si="53"/>
        <v>-1801.1951040222184</v>
      </c>
      <c r="K193" s="14" t="str">
        <f t="shared" si="53"/>
        <v/>
      </c>
      <c r="L193" s="14" t="str">
        <f t="shared" si="53"/>
        <v/>
      </c>
      <c r="M193" s="14" t="str">
        <f t="shared" si="53"/>
        <v/>
      </c>
      <c r="N193" s="14" t="str">
        <f t="shared" si="53"/>
        <v/>
      </c>
      <c r="O193" s="14" t="str">
        <f t="shared" si="53"/>
        <v/>
      </c>
      <c r="P193" s="14" t="str">
        <f t="shared" si="53"/>
        <v/>
      </c>
      <c r="Q193" s="14" t="str">
        <f t="shared" si="53"/>
        <v/>
      </c>
      <c r="R193" s="14" t="str">
        <f t="shared" si="53"/>
        <v/>
      </c>
      <c r="S193" s="14" t="str">
        <f t="shared" si="53"/>
        <v/>
      </c>
      <c r="T193" s="14" t="str">
        <f t="shared" si="53"/>
        <v/>
      </c>
      <c r="U193" s="14" t="str">
        <f t="shared" si="53"/>
        <v/>
      </c>
      <c r="V193" s="14" t="str">
        <f t="shared" si="53"/>
        <v/>
      </c>
      <c r="W193" s="14" t="str">
        <f t="shared" si="53"/>
        <v/>
      </c>
      <c r="X193" s="14" t="str">
        <f t="shared" si="53"/>
        <v/>
      </c>
      <c r="Y193" s="14" t="str">
        <f t="shared" si="53"/>
        <v/>
      </c>
      <c r="Z193" s="14" t="str">
        <f t="shared" si="53"/>
        <v/>
      </c>
      <c r="AA193" s="14" t="str">
        <f t="shared" si="53"/>
        <v/>
      </c>
      <c r="AB193" s="14" t="str">
        <f t="shared" si="53"/>
        <v/>
      </c>
      <c r="AC193" s="14" t="str">
        <f t="shared" si="53"/>
        <v/>
      </c>
      <c r="AD193" s="14" t="str">
        <f t="shared" si="53"/>
        <v/>
      </c>
      <c r="AE193" s="14" t="str">
        <f t="shared" si="53"/>
        <v/>
      </c>
      <c r="AF193" s="14" t="str">
        <f t="shared" si="53"/>
        <v/>
      </c>
      <c r="AG193" s="14" t="str">
        <f t="shared" si="53"/>
        <v/>
      </c>
      <c r="AH193" s="14" t="str">
        <f t="shared" si="53"/>
        <v/>
      </c>
      <c r="AI193" s="14" t="str">
        <f t="shared" si="53"/>
        <v/>
      </c>
      <c r="AJ193" s="14" t="str">
        <f t="shared" si="53"/>
        <v/>
      </c>
      <c r="AK193" s="14" t="str">
        <f t="shared" si="53"/>
        <v/>
      </c>
      <c r="AL193" s="14" t="str">
        <f t="shared" si="53"/>
        <v/>
      </c>
      <c r="AM193" s="14" t="str">
        <f t="shared" si="53"/>
        <v/>
      </c>
      <c r="AN193" s="14" t="str">
        <f t="shared" si="53"/>
        <v/>
      </c>
      <c r="AO193" s="14" t="str">
        <f t="shared" si="53"/>
        <v/>
      </c>
      <c r="AP193" s="14" t="str">
        <f t="shared" si="53"/>
        <v/>
      </c>
      <c r="AQ193" s="14" t="str">
        <f t="shared" si="53"/>
        <v/>
      </c>
      <c r="AR193" s="14" t="str">
        <f t="shared" si="53"/>
        <v/>
      </c>
      <c r="AS193" s="14" t="str">
        <f t="shared" si="53"/>
        <v/>
      </c>
      <c r="AT193" s="14" t="str">
        <f t="shared" si="53"/>
        <v/>
      </c>
      <c r="AU193" s="14" t="str">
        <f t="shared" si="53"/>
        <v/>
      </c>
      <c r="AV193" s="14" t="str">
        <f t="shared" si="53"/>
        <v/>
      </c>
      <c r="AW193" s="14" t="str">
        <f t="shared" si="53"/>
        <v/>
      </c>
      <c r="AX193" s="14" t="str">
        <f t="shared" si="53"/>
        <v/>
      </c>
      <c r="AY193" s="14" t="str">
        <f t="shared" si="53"/>
        <v/>
      </c>
      <c r="AZ193" s="14" t="str">
        <f t="shared" si="53"/>
        <v/>
      </c>
    </row>
    <row r="194" spans="1:52">
      <c r="B194" s="1" t="s">
        <v>58</v>
      </c>
      <c r="C194" s="14">
        <f ca="1">IFERROR(C193-C192,"")</f>
        <v>-12907.85</v>
      </c>
      <c r="D194" s="14">
        <f t="shared" ref="D194:P194" ca="1" si="54">IFERROR(D193-D192,"")</f>
        <v>4768.0299999999988</v>
      </c>
      <c r="E194" s="14">
        <f t="shared" ca="1" si="54"/>
        <v>4845.4276</v>
      </c>
      <c r="F194" s="14">
        <f t="shared" ca="1" si="54"/>
        <v>4924.3731520000001</v>
      </c>
      <c r="G194" s="14">
        <f t="shared" ca="1" si="54"/>
        <v>5004.8976150399994</v>
      </c>
      <c r="H194" s="14">
        <f t="shared" ca="1" si="54"/>
        <v>5087.0325673407997</v>
      </c>
      <c r="I194" s="14">
        <f t="shared" ca="1" si="54"/>
        <v>5527.0602186876167</v>
      </c>
      <c r="J194" s="14">
        <f t="shared" ca="1" si="54"/>
        <v>5612.5134230613676</v>
      </c>
      <c r="K194" s="14" t="str">
        <f t="shared" si="54"/>
        <v/>
      </c>
      <c r="L194" s="14" t="str">
        <f t="shared" si="54"/>
        <v/>
      </c>
      <c r="M194" s="14" t="str">
        <f t="shared" si="54"/>
        <v/>
      </c>
      <c r="N194" s="14" t="str">
        <f t="shared" si="54"/>
        <v/>
      </c>
      <c r="O194" s="14" t="str">
        <f t="shared" si="54"/>
        <v/>
      </c>
      <c r="P194" s="14" t="str">
        <f t="shared" si="54"/>
        <v/>
      </c>
      <c r="Q194" s="14" t="str">
        <f t="shared" ref="Q194:R194" si="55">IFERROR(Q193-Q192,"")</f>
        <v/>
      </c>
      <c r="R194" s="14" t="str">
        <f t="shared" si="55"/>
        <v/>
      </c>
      <c r="S194" s="14" t="str">
        <f t="shared" ref="S194:V194" si="56">IFERROR(S193-S192,"")</f>
        <v/>
      </c>
      <c r="T194" s="14" t="str">
        <f t="shared" si="56"/>
        <v/>
      </c>
      <c r="U194" s="14" t="str">
        <f t="shared" si="56"/>
        <v/>
      </c>
      <c r="V194" s="14" t="str">
        <f t="shared" si="56"/>
        <v/>
      </c>
      <c r="W194" s="14" t="str">
        <f t="shared" ref="W194:AA194" si="57">IFERROR(W193-W192,"")</f>
        <v/>
      </c>
      <c r="X194" s="14" t="str">
        <f t="shared" si="57"/>
        <v/>
      </c>
      <c r="Y194" s="14" t="str">
        <f t="shared" si="57"/>
        <v/>
      </c>
      <c r="Z194" s="14" t="str">
        <f t="shared" si="57"/>
        <v/>
      </c>
      <c r="AA194" s="14" t="str">
        <f t="shared" si="57"/>
        <v/>
      </c>
      <c r="AB194" s="14" t="str">
        <f t="shared" ref="AB194:AZ194" si="58">IFERROR(AB193-AB192,"")</f>
        <v/>
      </c>
      <c r="AC194" s="14" t="str">
        <f t="shared" si="58"/>
        <v/>
      </c>
      <c r="AD194" s="14" t="str">
        <f t="shared" si="58"/>
        <v/>
      </c>
      <c r="AE194" s="14" t="str">
        <f t="shared" si="58"/>
        <v/>
      </c>
      <c r="AF194" s="14" t="str">
        <f t="shared" si="58"/>
        <v/>
      </c>
      <c r="AG194" s="14" t="str">
        <f t="shared" si="58"/>
        <v/>
      </c>
      <c r="AH194" s="14" t="str">
        <f t="shared" si="58"/>
        <v/>
      </c>
      <c r="AI194" s="14" t="str">
        <f t="shared" si="58"/>
        <v/>
      </c>
      <c r="AJ194" s="14" t="str">
        <f t="shared" si="58"/>
        <v/>
      </c>
      <c r="AK194" s="14" t="str">
        <f t="shared" si="58"/>
        <v/>
      </c>
      <c r="AL194" s="14" t="str">
        <f t="shared" si="58"/>
        <v/>
      </c>
      <c r="AM194" s="14" t="str">
        <f t="shared" si="58"/>
        <v/>
      </c>
      <c r="AN194" s="14" t="str">
        <f t="shared" si="58"/>
        <v/>
      </c>
      <c r="AO194" s="14" t="str">
        <f t="shared" si="58"/>
        <v/>
      </c>
      <c r="AP194" s="14" t="str">
        <f t="shared" si="58"/>
        <v/>
      </c>
      <c r="AQ194" s="14" t="str">
        <f t="shared" si="58"/>
        <v/>
      </c>
      <c r="AR194" s="14" t="str">
        <f t="shared" si="58"/>
        <v/>
      </c>
      <c r="AS194" s="14" t="str">
        <f t="shared" si="58"/>
        <v/>
      </c>
      <c r="AT194" s="14" t="str">
        <f t="shared" si="58"/>
        <v/>
      </c>
      <c r="AU194" s="14" t="str">
        <f t="shared" si="58"/>
        <v/>
      </c>
      <c r="AV194" s="14" t="str">
        <f t="shared" si="58"/>
        <v/>
      </c>
      <c r="AW194" s="14" t="str">
        <f t="shared" si="58"/>
        <v/>
      </c>
      <c r="AX194" s="14" t="str">
        <f t="shared" si="58"/>
        <v/>
      </c>
      <c r="AY194" s="14" t="str">
        <f t="shared" si="58"/>
        <v/>
      </c>
      <c r="AZ194" s="14" t="str">
        <f t="shared" si="58"/>
        <v/>
      </c>
    </row>
    <row r="196" spans="1:52">
      <c r="C196" s="21" t="s">
        <v>19</v>
      </c>
      <c r="D196" s="21" t="s">
        <v>27</v>
      </c>
      <c r="E196" s="21" t="s">
        <v>59</v>
      </c>
    </row>
    <row r="197" spans="1:52">
      <c r="B197" s="1" t="s">
        <v>56</v>
      </c>
      <c r="C197" s="14">
        <f ca="1">C$129</f>
        <v>-46435.69749837945</v>
      </c>
      <c r="D197" s="14">
        <f>C$175</f>
        <v>-34727.68708104769</v>
      </c>
      <c r="E197" s="14">
        <f ca="1">D197-C197</f>
        <v>11708.01041733176</v>
      </c>
      <c r="F197" s="14">
        <f ca="1">E188-E197</f>
        <v>2209.5360000000001</v>
      </c>
    </row>
    <row r="199" spans="1:52" s="6" customFormat="1" ht="15.75">
      <c r="A199" s="9" t="s">
        <v>31</v>
      </c>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sheetData>
  <mergeCells count="21">
    <mergeCell ref="F60:M60"/>
    <mergeCell ref="F62:M62"/>
    <mergeCell ref="F63:M63"/>
    <mergeCell ref="E73:L73"/>
    <mergeCell ref="B119:H119"/>
    <mergeCell ref="B160:H160"/>
    <mergeCell ref="B71:H71"/>
    <mergeCell ref="E74:L74"/>
    <mergeCell ref="F85:M85"/>
    <mergeCell ref="F90:M90"/>
    <mergeCell ref="F50:M50"/>
    <mergeCell ref="F52:M52"/>
    <mergeCell ref="F53:M53"/>
    <mergeCell ref="B13:H13"/>
    <mergeCell ref="B43:H43"/>
    <mergeCell ref="B45:H45"/>
    <mergeCell ref="B17:H17"/>
    <mergeCell ref="B29:H29"/>
    <mergeCell ref="B19:H19"/>
    <mergeCell ref="B31:H31"/>
    <mergeCell ref="G22:R22"/>
  </mergeCells>
  <pageMargins left="0.70866141732283472" right="0.70866141732283472" top="0.74803149606299213" bottom="0.74803149606299213" header="0.31496062992125984" footer="0.31496062992125984"/>
  <pageSetup paperSize="9" orientation="portrait" r:id="rId1"/>
  <headerFooter>
    <oddHeader>&amp;R&amp;G</oddHeader>
    <oddFooter xml:space="preserve">&amp;C&amp;"Arial,Regular"&amp;8&amp;A&amp;R&amp;"Arial,Regular"&amp;7© Energetics Pty Ltd 2013&amp;8         Page &amp;P  </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A117"/>
  <sheetViews>
    <sheetView showGridLines="0" zoomScale="85" zoomScaleNormal="85" workbookViewId="0">
      <pane ySplit="5" topLeftCell="A6" activePane="bottomLeft" state="frozen"/>
      <selection pane="bottomLeft"/>
    </sheetView>
  </sheetViews>
  <sheetFormatPr defaultRowHeight="12.75"/>
  <cols>
    <col min="1" max="1" width="2.28515625" style="1" customWidth="1"/>
    <col min="2" max="2" width="36.5703125" style="1" customWidth="1"/>
    <col min="3" max="5" width="14" style="1" customWidth="1"/>
    <col min="6" max="16384" width="9.140625" style="1"/>
  </cols>
  <sheetData>
    <row r="1" spans="1:16" s="2" customFormat="1" ht="8.25" customHeight="1">
      <c r="F1" s="3"/>
    </row>
    <row r="2" spans="1:16" s="4" customFormat="1" ht="63.75" customHeight="1">
      <c r="F2" s="5"/>
    </row>
    <row r="3" spans="1:16" s="6" customFormat="1" ht="24.75" customHeight="1">
      <c r="A3" s="6" t="str">
        <f>'Introduction and Disclaimer'!A3</f>
        <v>Energy Efficiency and Renewables Finance Guide: Lighting upgrades case study</v>
      </c>
      <c r="F3" s="7"/>
    </row>
    <row r="4" spans="1:16" ht="4.5" customHeight="1">
      <c r="F4" s="8"/>
    </row>
    <row r="5" spans="1:16" s="6" customFormat="1" ht="15.75">
      <c r="A5" s="9" t="s">
        <v>61</v>
      </c>
      <c r="F5" s="7"/>
    </row>
    <row r="7" spans="1:16" s="19" customFormat="1">
      <c r="A7" s="17" t="s">
        <v>62</v>
      </c>
      <c r="B7" s="18"/>
      <c r="F7" s="18"/>
    </row>
    <row r="9" spans="1:16" s="62" customFormat="1" ht="78.75" customHeight="1">
      <c r="B9" s="97" t="s">
        <v>559</v>
      </c>
      <c r="C9" s="97"/>
      <c r="D9" s="97"/>
      <c r="E9" s="97"/>
      <c r="F9" s="97"/>
      <c r="G9" s="97"/>
      <c r="H9" s="97"/>
      <c r="I9" s="64"/>
      <c r="J9" s="64"/>
      <c r="K9" s="64"/>
      <c r="L9" s="64"/>
      <c r="M9" s="64"/>
      <c r="N9" s="64"/>
      <c r="O9" s="64"/>
      <c r="P9" s="64"/>
    </row>
    <row r="11" spans="1:16" ht="25.5">
      <c r="B11" s="12" t="s">
        <v>40</v>
      </c>
      <c r="C11" s="13" t="s">
        <v>63</v>
      </c>
      <c r="D11" s="13" t="s">
        <v>64</v>
      </c>
      <c r="E11" s="13" t="s">
        <v>66</v>
      </c>
    </row>
    <row r="12" spans="1:16">
      <c r="B12" s="1" t="s">
        <v>20</v>
      </c>
      <c r="C12" s="15">
        <f>'Part 1'!E34</f>
        <v>25200</v>
      </c>
      <c r="D12" s="35"/>
      <c r="E12" s="15">
        <f>IF(D12="",C12,D12)</f>
        <v>25200</v>
      </c>
    </row>
    <row r="13" spans="1:16">
      <c r="B13" s="1" t="s">
        <v>21</v>
      </c>
      <c r="C13" s="15">
        <f>'Part 1'!E35</f>
        <v>546</v>
      </c>
      <c r="D13" s="35"/>
      <c r="E13" s="15">
        <f t="shared" ref="E13:E15" si="0">IF(D13="",C13,D13)</f>
        <v>546</v>
      </c>
    </row>
    <row r="14" spans="1:16">
      <c r="B14" s="1" t="s">
        <v>65</v>
      </c>
      <c r="C14" s="15">
        <f>'Part 1'!E24-'Part 1'!E36</f>
        <v>27100</v>
      </c>
      <c r="D14" s="35"/>
      <c r="E14" s="15">
        <f t="shared" si="0"/>
        <v>27100</v>
      </c>
    </row>
    <row r="15" spans="1:16">
      <c r="B15" s="1" t="s">
        <v>2</v>
      </c>
      <c r="C15" s="15">
        <f>'Part 1'!E37</f>
        <v>8</v>
      </c>
      <c r="D15" s="35"/>
      <c r="E15" s="15">
        <f t="shared" si="0"/>
        <v>8</v>
      </c>
    </row>
    <row r="17" spans="1:27" s="19" customFormat="1">
      <c r="A17" s="17" t="s">
        <v>450</v>
      </c>
      <c r="B17" s="18"/>
      <c r="F17" s="18"/>
    </row>
    <row r="18" spans="1:27">
      <c r="C18" s="16"/>
      <c r="D18" s="16"/>
      <c r="E18" s="16"/>
      <c r="F18" s="16"/>
      <c r="G18" s="16"/>
      <c r="H18" s="16"/>
      <c r="I18" s="16"/>
      <c r="J18" s="16"/>
      <c r="K18" s="16"/>
      <c r="L18" s="16"/>
      <c r="M18" s="16"/>
      <c r="N18" s="16"/>
      <c r="O18" s="16"/>
      <c r="P18" s="16"/>
    </row>
    <row r="19" spans="1:27" s="10" customFormat="1">
      <c r="B19" s="23" t="s">
        <v>456</v>
      </c>
      <c r="C19" s="31"/>
      <c r="D19" s="31"/>
      <c r="E19" s="31"/>
      <c r="F19" s="31"/>
      <c r="G19" s="31"/>
      <c r="H19" s="31"/>
      <c r="I19" s="31"/>
      <c r="J19" s="31"/>
      <c r="K19" s="31"/>
      <c r="L19" s="31"/>
      <c r="M19" s="31"/>
      <c r="N19" s="31"/>
      <c r="O19" s="31"/>
      <c r="P19" s="31"/>
    </row>
    <row r="20" spans="1:27">
      <c r="C20" s="16"/>
      <c r="D20" s="16"/>
      <c r="E20" s="16"/>
      <c r="F20" s="16"/>
      <c r="G20" s="16"/>
      <c r="H20" s="16"/>
      <c r="I20" s="16"/>
      <c r="J20" s="16"/>
      <c r="K20" s="16"/>
      <c r="L20" s="16"/>
      <c r="M20" s="16"/>
      <c r="N20" s="16"/>
      <c r="O20" s="16"/>
      <c r="P20" s="16"/>
    </row>
    <row r="21" spans="1:27" ht="63.75" customHeight="1">
      <c r="B21" s="97" t="s">
        <v>533</v>
      </c>
      <c r="C21" s="97"/>
      <c r="D21" s="97"/>
      <c r="E21" s="97"/>
      <c r="F21" s="97"/>
      <c r="G21" s="97"/>
      <c r="H21" s="97"/>
      <c r="I21" s="16"/>
      <c r="J21" s="16"/>
      <c r="K21" s="16"/>
      <c r="L21" s="16"/>
      <c r="M21" s="16"/>
      <c r="N21" s="16"/>
      <c r="O21" s="16"/>
      <c r="P21" s="16"/>
    </row>
    <row r="22" spans="1:27">
      <c r="C22" s="16"/>
      <c r="D22" s="16"/>
      <c r="E22" s="16"/>
      <c r="F22" s="16"/>
      <c r="G22" s="16"/>
      <c r="H22" s="16"/>
      <c r="I22" s="16"/>
      <c r="J22" s="16"/>
      <c r="K22" s="16"/>
      <c r="L22" s="16"/>
      <c r="M22" s="16"/>
      <c r="N22" s="16"/>
      <c r="O22" s="16"/>
      <c r="P22" s="16"/>
    </row>
    <row r="23" spans="1:27">
      <c r="B23" s="97" t="s">
        <v>457</v>
      </c>
      <c r="C23" s="97"/>
      <c r="D23" s="97"/>
      <c r="E23" s="97"/>
      <c r="F23" s="97"/>
      <c r="G23" s="97"/>
      <c r="H23" s="97"/>
      <c r="I23" s="16"/>
      <c r="J23" s="16"/>
      <c r="K23" s="16"/>
      <c r="L23" s="16"/>
      <c r="M23" s="16"/>
      <c r="N23" s="16"/>
      <c r="O23" s="16"/>
      <c r="P23" s="16"/>
    </row>
    <row r="24" spans="1:27">
      <c r="C24" s="16"/>
      <c r="D24" s="16"/>
      <c r="E24" s="16"/>
      <c r="F24" s="16"/>
      <c r="G24" s="16"/>
      <c r="H24" s="16"/>
      <c r="I24" s="16"/>
      <c r="J24" s="16"/>
      <c r="K24" s="16"/>
      <c r="L24" s="16"/>
      <c r="M24" s="16"/>
      <c r="N24" s="16"/>
      <c r="O24" s="16"/>
      <c r="P24" s="16"/>
    </row>
    <row r="25" spans="1:27" s="62" customFormat="1">
      <c r="B25" s="63" t="s">
        <v>534</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row>
    <row r="26" spans="1:27" s="62" customFormat="1">
      <c r="C26" s="64"/>
      <c r="D26" s="64"/>
      <c r="E26" s="64"/>
      <c r="F26" s="64"/>
      <c r="G26" s="64"/>
      <c r="H26" s="64"/>
      <c r="I26" s="64"/>
      <c r="J26" s="64"/>
      <c r="K26" s="64"/>
      <c r="L26" s="64"/>
      <c r="M26" s="64"/>
      <c r="N26" s="64"/>
      <c r="O26" s="64"/>
      <c r="P26" s="64"/>
      <c r="Q26" s="64"/>
      <c r="R26" s="64"/>
      <c r="S26" s="64"/>
      <c r="T26" s="64"/>
      <c r="U26" s="64"/>
      <c r="V26" s="64"/>
      <c r="W26" s="64"/>
      <c r="X26" s="64"/>
      <c r="Y26" s="64"/>
      <c r="Z26" s="64"/>
      <c r="AA26" s="64"/>
    </row>
    <row r="27" spans="1:27" s="62" customFormat="1" ht="25.5">
      <c r="B27" s="12" t="s">
        <v>40</v>
      </c>
      <c r="C27" s="13" t="s">
        <v>63</v>
      </c>
      <c r="D27" s="13" t="s">
        <v>64</v>
      </c>
      <c r="E27" s="13" t="s">
        <v>66</v>
      </c>
      <c r="F27" s="64"/>
      <c r="G27" s="64"/>
      <c r="H27" s="64"/>
      <c r="I27" s="64"/>
      <c r="J27" s="64"/>
      <c r="K27" s="64"/>
      <c r="L27" s="64"/>
      <c r="M27" s="64"/>
      <c r="N27" s="64"/>
      <c r="O27" s="64"/>
      <c r="P27" s="64"/>
      <c r="Q27" s="64"/>
      <c r="R27" s="64"/>
      <c r="S27" s="64"/>
      <c r="T27" s="64"/>
      <c r="U27" s="64"/>
      <c r="V27" s="64"/>
      <c r="W27" s="64"/>
      <c r="X27" s="64"/>
      <c r="Y27" s="64"/>
      <c r="Z27" s="64"/>
      <c r="AA27" s="64"/>
    </row>
    <row r="28" spans="1:27" s="62" customFormat="1">
      <c r="B28" s="62" t="s">
        <v>540</v>
      </c>
      <c r="C28" s="14">
        <f>36*2+16</f>
        <v>88</v>
      </c>
      <c r="D28" s="35"/>
      <c r="E28" s="14">
        <f>IF(D28="",C28,D28)</f>
        <v>88</v>
      </c>
      <c r="F28" s="95" t="s">
        <v>542</v>
      </c>
      <c r="G28" s="95"/>
      <c r="H28" s="95"/>
      <c r="I28" s="95"/>
      <c r="J28" s="95"/>
      <c r="K28" s="95"/>
      <c r="L28" s="95"/>
      <c r="M28" s="95"/>
      <c r="N28" s="64"/>
      <c r="O28" s="64"/>
      <c r="P28" s="64"/>
      <c r="Q28" s="64"/>
      <c r="R28" s="64"/>
      <c r="S28" s="64"/>
      <c r="T28" s="64"/>
      <c r="U28" s="64"/>
      <c r="V28" s="64"/>
      <c r="W28" s="64"/>
      <c r="X28" s="64"/>
      <c r="Y28" s="64"/>
      <c r="Z28" s="64"/>
      <c r="AA28" s="64"/>
    </row>
    <row r="29" spans="1:27" s="62" customFormat="1">
      <c r="B29" s="62" t="s">
        <v>535</v>
      </c>
      <c r="C29" s="14">
        <v>400</v>
      </c>
      <c r="D29" s="35"/>
      <c r="E29" s="14">
        <f>IF(D29="",C29,D29)</f>
        <v>400</v>
      </c>
      <c r="F29" s="64"/>
      <c r="G29" s="64"/>
      <c r="H29" s="64"/>
      <c r="I29" s="64"/>
      <c r="J29" s="64"/>
      <c r="K29" s="64"/>
      <c r="L29" s="64"/>
      <c r="M29" s="64"/>
      <c r="N29" s="64"/>
      <c r="O29" s="64"/>
      <c r="P29" s="64"/>
      <c r="Q29" s="64"/>
      <c r="R29" s="64"/>
      <c r="S29" s="64"/>
      <c r="T29" s="64"/>
      <c r="U29" s="64"/>
      <c r="V29" s="64"/>
      <c r="W29" s="64"/>
      <c r="X29" s="64"/>
      <c r="Y29" s="64"/>
      <c r="Z29" s="64"/>
      <c r="AA29" s="64"/>
    </row>
    <row r="30" spans="1:27" s="62" customFormat="1">
      <c r="B30" s="62" t="s">
        <v>536</v>
      </c>
      <c r="C30" s="14">
        <v>3000</v>
      </c>
      <c r="D30" s="35"/>
      <c r="E30" s="14">
        <f t="shared" ref="E30:E31" si="1">IF(D30="",C30,D30)</f>
        <v>3000</v>
      </c>
      <c r="F30" s="95" t="s">
        <v>544</v>
      </c>
      <c r="G30" s="95"/>
      <c r="H30" s="95"/>
      <c r="I30" s="95"/>
      <c r="J30" s="95"/>
      <c r="K30" s="95"/>
      <c r="L30" s="95"/>
      <c r="M30" s="95"/>
      <c r="N30" s="64"/>
      <c r="O30" s="64"/>
      <c r="P30" s="64"/>
      <c r="Q30" s="64"/>
      <c r="R30" s="64"/>
      <c r="S30" s="64"/>
      <c r="T30" s="64"/>
      <c r="U30" s="64"/>
      <c r="V30" s="64"/>
      <c r="W30" s="64"/>
      <c r="X30" s="64"/>
      <c r="Y30" s="64"/>
      <c r="Z30" s="64"/>
      <c r="AA30" s="64"/>
    </row>
    <row r="31" spans="1:27" s="62" customFormat="1">
      <c r="B31" s="62" t="s">
        <v>537</v>
      </c>
      <c r="C31" s="14">
        <v>10</v>
      </c>
      <c r="D31" s="35"/>
      <c r="E31" s="14">
        <f t="shared" si="1"/>
        <v>10</v>
      </c>
      <c r="F31" s="95" t="s">
        <v>543</v>
      </c>
      <c r="G31" s="95"/>
      <c r="H31" s="95"/>
      <c r="I31" s="95"/>
      <c r="J31" s="95"/>
      <c r="K31" s="95"/>
      <c r="L31" s="95"/>
      <c r="M31" s="95"/>
      <c r="N31" s="64"/>
      <c r="O31" s="64"/>
      <c r="P31" s="64"/>
      <c r="Q31" s="64"/>
      <c r="R31" s="64"/>
      <c r="S31" s="64"/>
      <c r="T31" s="64"/>
      <c r="U31" s="64"/>
      <c r="V31" s="64"/>
      <c r="W31" s="64"/>
      <c r="X31" s="64"/>
      <c r="Y31" s="64"/>
      <c r="Z31" s="64"/>
      <c r="AA31" s="64"/>
    </row>
    <row r="32" spans="1:27" s="62" customFormat="1">
      <c r="C32" s="64"/>
      <c r="D32" s="64"/>
      <c r="E32" s="64"/>
      <c r="F32" s="64"/>
      <c r="G32" s="64"/>
      <c r="H32" s="64"/>
      <c r="I32" s="64"/>
      <c r="J32" s="64"/>
      <c r="K32" s="64"/>
      <c r="L32" s="64"/>
      <c r="M32" s="64"/>
      <c r="N32" s="64"/>
      <c r="O32" s="64"/>
      <c r="P32" s="64"/>
      <c r="Q32" s="64"/>
      <c r="R32" s="64"/>
      <c r="S32" s="64"/>
      <c r="T32" s="64"/>
      <c r="U32" s="64"/>
      <c r="V32" s="64"/>
      <c r="W32" s="64"/>
      <c r="X32" s="64"/>
      <c r="Y32" s="64"/>
      <c r="Z32" s="64"/>
      <c r="AA32" s="64"/>
    </row>
    <row r="33" spans="2:27" s="62" customFormat="1">
      <c r="B33" s="62" t="s">
        <v>538</v>
      </c>
      <c r="C33" s="14">
        <f>PRODUCT(E28:E31)/1000000</f>
        <v>1056</v>
      </c>
      <c r="D33" s="64"/>
      <c r="E33" s="64"/>
      <c r="F33" s="64"/>
      <c r="G33" s="64"/>
      <c r="H33" s="64"/>
      <c r="I33" s="64"/>
      <c r="J33" s="64"/>
      <c r="K33" s="64"/>
      <c r="L33" s="64"/>
      <c r="M33" s="64"/>
      <c r="N33" s="64"/>
      <c r="O33" s="64"/>
      <c r="P33" s="64"/>
      <c r="Q33" s="64"/>
      <c r="R33" s="64"/>
      <c r="S33" s="64"/>
      <c r="T33" s="64"/>
      <c r="U33" s="64"/>
      <c r="V33" s="64"/>
      <c r="W33" s="64"/>
      <c r="X33" s="64"/>
      <c r="Y33" s="64"/>
      <c r="Z33" s="64"/>
      <c r="AA33" s="64"/>
    </row>
    <row r="34" spans="2:27" s="62" customFormat="1">
      <c r="C34" s="64"/>
      <c r="D34" s="64"/>
      <c r="E34" s="64"/>
      <c r="F34" s="64"/>
      <c r="G34" s="64"/>
      <c r="H34" s="64"/>
      <c r="I34" s="64"/>
      <c r="J34" s="64"/>
      <c r="K34" s="64"/>
      <c r="L34" s="64"/>
      <c r="M34" s="64"/>
      <c r="N34" s="64"/>
      <c r="O34" s="64"/>
      <c r="P34" s="64"/>
      <c r="Q34" s="64"/>
      <c r="R34" s="64"/>
      <c r="S34" s="64"/>
      <c r="T34" s="64"/>
      <c r="U34" s="64"/>
      <c r="V34" s="64"/>
      <c r="W34" s="64"/>
      <c r="X34" s="64"/>
      <c r="Y34" s="64"/>
      <c r="Z34" s="64"/>
      <c r="AA34" s="64"/>
    </row>
    <row r="35" spans="2:27" s="62" customFormat="1">
      <c r="B35" s="63" t="s">
        <v>539</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row>
    <row r="36" spans="2:27" s="62" customFormat="1">
      <c r="C36" s="64"/>
      <c r="D36" s="64"/>
      <c r="E36" s="64"/>
      <c r="F36" s="64"/>
      <c r="G36" s="64"/>
      <c r="H36" s="64"/>
      <c r="I36" s="64"/>
      <c r="J36" s="64"/>
      <c r="K36" s="64"/>
      <c r="L36" s="64"/>
      <c r="M36" s="64"/>
      <c r="N36" s="64"/>
      <c r="O36" s="64"/>
      <c r="P36" s="64"/>
      <c r="Q36" s="64"/>
      <c r="R36" s="64"/>
      <c r="S36" s="64"/>
      <c r="T36" s="64"/>
      <c r="U36" s="64"/>
      <c r="V36" s="64"/>
      <c r="W36" s="64"/>
      <c r="X36" s="64"/>
      <c r="Y36" s="64"/>
      <c r="Z36" s="64"/>
      <c r="AA36" s="64"/>
    </row>
    <row r="37" spans="2:27" s="62" customFormat="1" ht="25.5">
      <c r="B37" s="12" t="s">
        <v>40</v>
      </c>
      <c r="C37" s="13" t="s">
        <v>63</v>
      </c>
      <c r="D37" s="13" t="s">
        <v>64</v>
      </c>
      <c r="E37" s="13" t="s">
        <v>66</v>
      </c>
      <c r="F37" s="64"/>
      <c r="G37" s="64"/>
      <c r="H37" s="64"/>
      <c r="I37" s="64"/>
      <c r="J37" s="64"/>
      <c r="K37" s="64"/>
      <c r="L37" s="64"/>
      <c r="M37" s="64"/>
      <c r="N37" s="64"/>
      <c r="O37" s="64"/>
      <c r="P37" s="64"/>
      <c r="Q37" s="64"/>
      <c r="R37" s="64"/>
      <c r="S37" s="64"/>
      <c r="T37" s="64"/>
      <c r="U37" s="64"/>
      <c r="V37" s="64"/>
      <c r="W37" s="64"/>
      <c r="X37" s="64"/>
      <c r="Y37" s="64"/>
      <c r="Z37" s="64"/>
      <c r="AA37" s="64"/>
    </row>
    <row r="38" spans="2:27" s="62" customFormat="1" ht="12.75" customHeight="1">
      <c r="B38" s="62" t="s">
        <v>540</v>
      </c>
      <c r="C38" s="14">
        <v>44</v>
      </c>
      <c r="D38" s="35"/>
      <c r="E38" s="14">
        <f>IF(D38="",C38,D38)</f>
        <v>44</v>
      </c>
      <c r="F38" s="95" t="s">
        <v>541</v>
      </c>
      <c r="G38" s="95"/>
      <c r="H38" s="95"/>
      <c r="I38" s="95"/>
      <c r="J38" s="95"/>
      <c r="K38" s="95"/>
      <c r="L38" s="95"/>
      <c r="M38" s="95"/>
      <c r="N38" s="64"/>
      <c r="O38" s="64"/>
      <c r="P38" s="64"/>
      <c r="Q38" s="64"/>
      <c r="R38" s="64"/>
      <c r="S38" s="64"/>
      <c r="T38" s="64"/>
      <c r="U38" s="64"/>
      <c r="V38" s="64"/>
      <c r="W38" s="64"/>
      <c r="X38" s="64"/>
      <c r="Y38" s="64"/>
      <c r="Z38" s="64"/>
      <c r="AA38" s="64"/>
    </row>
    <row r="39" spans="2:27" s="62" customFormat="1">
      <c r="B39" s="62" t="s">
        <v>535</v>
      </c>
      <c r="C39" s="14">
        <v>400</v>
      </c>
      <c r="D39" s="35"/>
      <c r="E39" s="14">
        <f>IF(D39="",C39,D39)</f>
        <v>400</v>
      </c>
      <c r="F39" s="64"/>
      <c r="G39" s="64"/>
      <c r="H39" s="64"/>
      <c r="I39" s="64"/>
      <c r="J39" s="64"/>
      <c r="K39" s="64"/>
      <c r="L39" s="64"/>
      <c r="M39" s="64"/>
      <c r="N39" s="64"/>
      <c r="O39" s="64"/>
      <c r="P39" s="64"/>
      <c r="Q39" s="64"/>
      <c r="R39" s="64"/>
      <c r="S39" s="64"/>
      <c r="T39" s="64"/>
      <c r="U39" s="64"/>
      <c r="V39" s="64"/>
      <c r="W39" s="64"/>
      <c r="X39" s="64"/>
      <c r="Y39" s="64"/>
      <c r="Z39" s="64"/>
      <c r="AA39" s="64"/>
    </row>
    <row r="40" spans="2:27" s="62" customFormat="1" ht="12.75" customHeight="1">
      <c r="B40" s="62" t="s">
        <v>536</v>
      </c>
      <c r="C40" s="14">
        <v>3000</v>
      </c>
      <c r="D40" s="35"/>
      <c r="E40" s="14">
        <f t="shared" ref="E40:E41" si="2">IF(D40="",C40,D40)</f>
        <v>3000</v>
      </c>
      <c r="F40" s="95" t="s">
        <v>544</v>
      </c>
      <c r="G40" s="95"/>
      <c r="H40" s="95"/>
      <c r="I40" s="95"/>
      <c r="J40" s="95"/>
      <c r="K40" s="95"/>
      <c r="L40" s="95"/>
      <c r="M40" s="95"/>
      <c r="N40" s="64"/>
      <c r="O40" s="64"/>
      <c r="P40" s="64"/>
      <c r="Q40" s="64"/>
      <c r="R40" s="64"/>
      <c r="S40" s="64"/>
      <c r="T40" s="64"/>
      <c r="U40" s="64"/>
      <c r="V40" s="64"/>
      <c r="W40" s="64"/>
      <c r="X40" s="64"/>
      <c r="Y40" s="64"/>
      <c r="Z40" s="64"/>
      <c r="AA40" s="64"/>
    </row>
    <row r="41" spans="2:27" s="62" customFormat="1" ht="12.75" customHeight="1">
      <c r="B41" s="62" t="s">
        <v>537</v>
      </c>
      <c r="C41" s="14">
        <v>10</v>
      </c>
      <c r="D41" s="35"/>
      <c r="E41" s="14">
        <f t="shared" si="2"/>
        <v>10</v>
      </c>
      <c r="F41" s="95" t="s">
        <v>543</v>
      </c>
      <c r="G41" s="95"/>
      <c r="H41" s="95"/>
      <c r="I41" s="95"/>
      <c r="J41" s="95"/>
      <c r="K41" s="95"/>
      <c r="L41" s="95"/>
      <c r="M41" s="95"/>
      <c r="N41" s="64"/>
      <c r="O41" s="64"/>
      <c r="P41" s="64"/>
      <c r="Q41" s="64"/>
      <c r="R41" s="64"/>
      <c r="S41" s="64"/>
      <c r="T41" s="64"/>
      <c r="U41" s="64"/>
      <c r="V41" s="64"/>
      <c r="W41" s="64"/>
      <c r="X41" s="64"/>
      <c r="Y41" s="64"/>
      <c r="Z41" s="64"/>
      <c r="AA41" s="64"/>
    </row>
    <row r="42" spans="2:27" s="62" customFormat="1">
      <c r="C42" s="64"/>
      <c r="D42" s="64"/>
      <c r="E42" s="64"/>
      <c r="F42" s="64"/>
      <c r="G42" s="64"/>
      <c r="H42" s="64"/>
      <c r="I42" s="64"/>
      <c r="J42" s="64"/>
      <c r="K42" s="64"/>
      <c r="L42" s="64"/>
      <c r="M42" s="64"/>
      <c r="N42" s="64"/>
      <c r="O42" s="64"/>
      <c r="P42" s="64"/>
      <c r="Q42" s="64"/>
      <c r="R42" s="64"/>
      <c r="S42" s="64"/>
      <c r="T42" s="64"/>
      <c r="U42" s="64"/>
      <c r="V42" s="64"/>
      <c r="W42" s="64"/>
      <c r="X42" s="64"/>
      <c r="Y42" s="64"/>
      <c r="Z42" s="64"/>
      <c r="AA42" s="64"/>
    </row>
    <row r="43" spans="2:27" s="62" customFormat="1">
      <c r="B43" s="62" t="s">
        <v>545</v>
      </c>
      <c r="C43" s="14">
        <f>PRODUCT(E38:E41)/1000000</f>
        <v>528</v>
      </c>
      <c r="D43" s="64"/>
      <c r="E43" s="64"/>
      <c r="F43" s="64"/>
      <c r="G43" s="64"/>
      <c r="H43" s="64"/>
      <c r="I43" s="64"/>
      <c r="J43" s="64"/>
      <c r="K43" s="64"/>
      <c r="L43" s="64"/>
      <c r="M43" s="64"/>
      <c r="N43" s="64"/>
      <c r="O43" s="64"/>
      <c r="P43" s="64"/>
      <c r="Q43" s="64"/>
      <c r="R43" s="64"/>
      <c r="S43" s="64"/>
      <c r="T43" s="64"/>
      <c r="U43" s="64"/>
      <c r="V43" s="64"/>
      <c r="W43" s="64"/>
      <c r="X43" s="64"/>
      <c r="Y43" s="64"/>
      <c r="Z43" s="64"/>
      <c r="AA43" s="64"/>
    </row>
    <row r="44" spans="2:27" s="62" customFormat="1">
      <c r="C44" s="64"/>
      <c r="D44" s="64"/>
      <c r="E44" s="64"/>
      <c r="F44" s="64"/>
      <c r="G44" s="64"/>
      <c r="H44" s="64"/>
      <c r="I44" s="64"/>
      <c r="J44" s="64"/>
      <c r="K44" s="64"/>
      <c r="L44" s="64"/>
      <c r="M44" s="64"/>
      <c r="N44" s="64"/>
      <c r="O44" s="64"/>
      <c r="P44" s="64"/>
      <c r="Q44" s="64"/>
      <c r="R44" s="64"/>
      <c r="S44" s="64"/>
      <c r="T44" s="64"/>
      <c r="U44" s="64"/>
      <c r="V44" s="64"/>
      <c r="W44" s="64"/>
      <c r="X44" s="64"/>
      <c r="Y44" s="64"/>
      <c r="Z44" s="64"/>
      <c r="AA44" s="64"/>
    </row>
    <row r="45" spans="2:27" s="62" customFormat="1">
      <c r="B45" s="62" t="s">
        <v>546</v>
      </c>
      <c r="C45" s="14">
        <f>C33-C43</f>
        <v>528</v>
      </c>
      <c r="D45" s="64"/>
      <c r="E45" s="64"/>
      <c r="F45" s="64"/>
      <c r="G45" s="64"/>
      <c r="H45" s="64"/>
      <c r="I45" s="64"/>
      <c r="J45" s="64"/>
      <c r="K45" s="64"/>
      <c r="L45" s="64"/>
      <c r="M45" s="64"/>
      <c r="N45" s="64"/>
      <c r="O45" s="64"/>
      <c r="P45" s="64"/>
      <c r="Q45" s="64"/>
      <c r="R45" s="64"/>
      <c r="S45" s="64"/>
      <c r="T45" s="64"/>
      <c r="U45" s="64"/>
      <c r="V45" s="64"/>
      <c r="W45" s="64"/>
      <c r="X45" s="64"/>
      <c r="Y45" s="64"/>
      <c r="Z45" s="64"/>
      <c r="AA45" s="64"/>
    </row>
    <row r="46" spans="2:27" s="62" customFormat="1">
      <c r="C46" s="64"/>
      <c r="D46" s="64"/>
      <c r="E46" s="64"/>
      <c r="F46" s="64"/>
      <c r="G46" s="64"/>
      <c r="H46" s="64"/>
      <c r="I46" s="64"/>
      <c r="J46" s="64"/>
      <c r="K46" s="64"/>
      <c r="L46" s="64"/>
      <c r="M46" s="64"/>
      <c r="N46" s="64"/>
      <c r="O46" s="64"/>
      <c r="P46" s="64"/>
      <c r="Q46" s="64"/>
      <c r="R46" s="64"/>
      <c r="S46" s="64"/>
      <c r="T46" s="64"/>
      <c r="U46" s="64"/>
      <c r="V46" s="64"/>
      <c r="W46" s="64"/>
      <c r="X46" s="64"/>
      <c r="Y46" s="64"/>
      <c r="Z46" s="64"/>
      <c r="AA46" s="64"/>
    </row>
    <row r="47" spans="2:27" s="11" customFormat="1">
      <c r="B47" s="25" t="s">
        <v>458</v>
      </c>
      <c r="C47" s="32"/>
      <c r="D47" s="32"/>
      <c r="E47" s="32"/>
      <c r="F47" s="32"/>
      <c r="G47" s="32"/>
      <c r="H47" s="32"/>
      <c r="I47" s="32"/>
      <c r="J47" s="32"/>
      <c r="K47" s="32"/>
      <c r="L47" s="32"/>
      <c r="M47" s="32"/>
      <c r="N47" s="32"/>
      <c r="O47" s="32"/>
      <c r="P47" s="32"/>
    </row>
    <row r="48" spans="2:27">
      <c r="C48" s="16"/>
      <c r="D48" s="16"/>
      <c r="E48" s="16"/>
      <c r="F48" s="16"/>
      <c r="G48" s="16"/>
      <c r="H48" s="16"/>
      <c r="I48" s="16"/>
      <c r="J48" s="16"/>
      <c r="K48" s="16"/>
      <c r="L48" s="16"/>
      <c r="M48" s="16"/>
      <c r="N48" s="16"/>
      <c r="O48" s="16"/>
      <c r="P48" s="16"/>
    </row>
    <row r="49" spans="1:16" ht="53.25" customHeight="1">
      <c r="B49" s="97" t="s">
        <v>454</v>
      </c>
      <c r="C49" s="97"/>
      <c r="D49" s="97"/>
      <c r="E49" s="97"/>
      <c r="F49" s="97"/>
      <c r="G49" s="97"/>
      <c r="H49" s="97"/>
      <c r="I49" s="16"/>
      <c r="J49" s="16"/>
      <c r="K49" s="16"/>
      <c r="L49" s="16"/>
      <c r="M49" s="16"/>
      <c r="N49" s="16"/>
      <c r="O49" s="16"/>
      <c r="P49" s="16"/>
    </row>
    <row r="50" spans="1:16">
      <c r="C50" s="16"/>
      <c r="D50" s="16"/>
      <c r="E50" s="16"/>
      <c r="F50" s="16"/>
      <c r="G50" s="16"/>
      <c r="H50" s="16"/>
      <c r="I50" s="16"/>
      <c r="J50" s="16"/>
      <c r="K50" s="16"/>
      <c r="L50" s="16"/>
      <c r="M50" s="16"/>
      <c r="N50" s="16"/>
      <c r="O50" s="16"/>
      <c r="P50" s="16"/>
    </row>
    <row r="51" spans="1:16" s="46" customFormat="1" ht="27.75" customHeight="1">
      <c r="B51" s="46" t="s">
        <v>451</v>
      </c>
      <c r="C51" s="47">
        <v>14</v>
      </c>
      <c r="D51" s="48"/>
      <c r="E51" s="95" t="s">
        <v>459</v>
      </c>
      <c r="F51" s="95"/>
      <c r="G51" s="95"/>
      <c r="H51" s="95"/>
      <c r="I51" s="95"/>
      <c r="J51" s="95"/>
      <c r="K51" s="95"/>
      <c r="L51" s="95"/>
      <c r="M51" s="48"/>
      <c r="N51" s="48"/>
      <c r="O51" s="48"/>
      <c r="P51" s="48"/>
    </row>
    <row r="52" spans="1:16">
      <c r="B52" s="1" t="s">
        <v>452</v>
      </c>
      <c r="C52" s="47">
        <v>5.78</v>
      </c>
      <c r="D52" s="16"/>
      <c r="E52" s="98" t="s">
        <v>455</v>
      </c>
      <c r="F52" s="98"/>
      <c r="G52" s="98"/>
      <c r="H52" s="98"/>
      <c r="I52" s="98"/>
      <c r="J52" s="98"/>
      <c r="K52" s="98"/>
      <c r="L52" s="98"/>
      <c r="M52" s="16"/>
      <c r="N52" s="16"/>
      <c r="O52" s="16"/>
      <c r="P52" s="16"/>
    </row>
    <row r="53" spans="1:16">
      <c r="C53" s="47"/>
      <c r="D53" s="16"/>
      <c r="E53" s="16"/>
      <c r="F53" s="16"/>
      <c r="G53" s="16"/>
      <c r="H53" s="16"/>
      <c r="I53" s="16"/>
      <c r="J53" s="16"/>
      <c r="K53" s="16"/>
      <c r="L53" s="16"/>
      <c r="M53" s="16"/>
      <c r="N53" s="16"/>
      <c r="O53" s="16"/>
      <c r="P53" s="16"/>
    </row>
    <row r="54" spans="1:16" ht="25.5">
      <c r="C54" s="13" t="s">
        <v>63</v>
      </c>
      <c r="D54" s="13" t="s">
        <v>64</v>
      </c>
      <c r="E54" s="13" t="s">
        <v>66</v>
      </c>
      <c r="F54" s="16"/>
      <c r="G54" s="16"/>
      <c r="H54" s="16"/>
      <c r="I54" s="16"/>
      <c r="J54" s="16"/>
      <c r="K54" s="16"/>
      <c r="L54" s="16"/>
      <c r="M54" s="16"/>
      <c r="N54" s="16"/>
      <c r="O54" s="16"/>
      <c r="P54" s="16"/>
    </row>
    <row r="55" spans="1:16">
      <c r="B55" s="1" t="s">
        <v>453</v>
      </c>
      <c r="C55" s="47">
        <f>C51-C52</f>
        <v>8.2199999999999989</v>
      </c>
      <c r="D55" s="49"/>
      <c r="E55" s="47">
        <f>IF(D55="",C55,D55)</f>
        <v>8.2199999999999989</v>
      </c>
      <c r="F55" s="16"/>
      <c r="G55" s="16"/>
      <c r="H55" s="16"/>
      <c r="I55" s="16"/>
      <c r="J55" s="16"/>
      <c r="K55" s="16"/>
      <c r="L55" s="16"/>
      <c r="M55" s="16"/>
      <c r="N55" s="16"/>
      <c r="O55" s="16"/>
      <c r="P55" s="16"/>
    </row>
    <row r="56" spans="1:16">
      <c r="C56" s="15"/>
      <c r="D56" s="16"/>
      <c r="E56" s="16"/>
      <c r="F56" s="16"/>
      <c r="G56" s="16"/>
      <c r="H56" s="16"/>
      <c r="I56" s="16"/>
      <c r="J56" s="16"/>
      <c r="K56" s="16"/>
      <c r="L56" s="16"/>
      <c r="M56" s="16"/>
      <c r="N56" s="16"/>
      <c r="O56" s="16"/>
      <c r="P56" s="16"/>
    </row>
    <row r="57" spans="1:16" s="19" customFormat="1">
      <c r="A57" s="17" t="s">
        <v>23</v>
      </c>
      <c r="B57" s="18"/>
      <c r="F57" s="18"/>
    </row>
    <row r="59" spans="1:16" s="62" customFormat="1" ht="26.25" customHeight="1">
      <c r="B59" s="97" t="s">
        <v>560</v>
      </c>
      <c r="C59" s="97"/>
      <c r="D59" s="97"/>
      <c r="E59" s="97"/>
      <c r="F59" s="97"/>
      <c r="G59" s="97"/>
      <c r="H59" s="97"/>
      <c r="I59" s="64"/>
      <c r="J59" s="64"/>
      <c r="K59" s="64"/>
      <c r="L59" s="64"/>
      <c r="M59" s="64"/>
      <c r="N59" s="64"/>
      <c r="O59" s="64"/>
      <c r="P59" s="64"/>
    </row>
    <row r="61" spans="1:16" s="10" customFormat="1">
      <c r="B61" s="23" t="s">
        <v>29</v>
      </c>
      <c r="C61" s="31"/>
      <c r="D61" s="31"/>
      <c r="E61" s="31"/>
      <c r="F61" s="31"/>
      <c r="G61" s="31"/>
      <c r="H61" s="31"/>
      <c r="I61" s="31"/>
      <c r="J61" s="31"/>
      <c r="K61" s="31"/>
      <c r="L61" s="31"/>
      <c r="M61" s="31"/>
      <c r="N61" s="31"/>
      <c r="O61" s="31"/>
      <c r="P61" s="31"/>
    </row>
    <row r="62" spans="1:16">
      <c r="C62" s="16"/>
      <c r="D62" s="16"/>
      <c r="E62" s="16"/>
      <c r="F62" s="16"/>
      <c r="G62" s="16"/>
      <c r="H62" s="16"/>
      <c r="I62" s="16"/>
      <c r="J62" s="16"/>
      <c r="K62" s="16"/>
      <c r="L62" s="16"/>
      <c r="M62" s="16"/>
      <c r="N62" s="16"/>
      <c r="O62" s="16"/>
      <c r="P62" s="16"/>
    </row>
    <row r="63" spans="1:16" ht="25.5">
      <c r="B63" s="12" t="s">
        <v>40</v>
      </c>
      <c r="C63" s="13" t="s">
        <v>63</v>
      </c>
      <c r="D63" s="13" t="s">
        <v>64</v>
      </c>
      <c r="E63" s="13" t="s">
        <v>66</v>
      </c>
      <c r="F63" s="16"/>
      <c r="G63" s="16"/>
      <c r="H63" s="16"/>
      <c r="I63" s="16"/>
      <c r="J63" s="16"/>
      <c r="K63" s="16"/>
      <c r="L63" s="16"/>
      <c r="M63" s="16"/>
      <c r="N63" s="16"/>
      <c r="O63" s="16"/>
      <c r="P63" s="16"/>
    </row>
    <row r="64" spans="1:16">
      <c r="B64" s="1" t="s">
        <v>24</v>
      </c>
      <c r="C64" s="15">
        <f>'Part 1'!E84</f>
        <v>200</v>
      </c>
      <c r="D64" s="35"/>
      <c r="E64" s="15">
        <f>IF(D64="",C64,D64)</f>
        <v>200</v>
      </c>
      <c r="F64" s="16"/>
      <c r="G64" s="16"/>
      <c r="H64" s="16"/>
      <c r="I64" s="16"/>
      <c r="J64" s="16"/>
      <c r="K64" s="16"/>
      <c r="L64" s="16"/>
      <c r="M64" s="16"/>
      <c r="N64" s="16"/>
      <c r="O64" s="16"/>
      <c r="P64" s="16"/>
    </row>
    <row r="65" spans="1:16">
      <c r="B65" s="1" t="s">
        <v>28</v>
      </c>
      <c r="C65" s="24">
        <f>'Part 1'!E85</f>
        <v>0.02</v>
      </c>
      <c r="D65" s="37"/>
      <c r="E65" s="36">
        <f t="shared" ref="E65" si="3">IF(D65="",C65,D65)</f>
        <v>0.02</v>
      </c>
      <c r="F65" s="16"/>
      <c r="G65" s="16"/>
      <c r="H65" s="16"/>
      <c r="I65" s="16"/>
      <c r="J65" s="16"/>
      <c r="K65" s="16"/>
      <c r="L65" s="16"/>
      <c r="M65" s="16"/>
      <c r="N65" s="16"/>
      <c r="O65" s="16"/>
      <c r="P65" s="16"/>
    </row>
    <row r="66" spans="1:16">
      <c r="C66" s="16"/>
      <c r="D66" s="16"/>
      <c r="E66" s="16"/>
      <c r="F66" s="16"/>
      <c r="G66" s="16"/>
      <c r="H66" s="16"/>
      <c r="I66" s="16"/>
      <c r="J66" s="16"/>
      <c r="K66" s="16"/>
      <c r="L66" s="16"/>
      <c r="M66" s="16"/>
      <c r="N66" s="16"/>
      <c r="O66" s="16"/>
      <c r="P66" s="16"/>
    </row>
    <row r="67" spans="1:16" s="10" customFormat="1">
      <c r="B67" s="23" t="s">
        <v>48</v>
      </c>
      <c r="C67" s="31"/>
      <c r="D67" s="31"/>
      <c r="E67" s="31"/>
      <c r="F67" s="31"/>
      <c r="G67" s="31"/>
      <c r="H67" s="31"/>
      <c r="I67" s="31"/>
      <c r="J67" s="31"/>
      <c r="K67" s="31"/>
      <c r="L67" s="31"/>
      <c r="M67" s="31"/>
      <c r="N67" s="31"/>
      <c r="O67" s="31"/>
      <c r="P67" s="31"/>
    </row>
    <row r="68" spans="1:16">
      <c r="C68" s="16"/>
      <c r="D68" s="16"/>
      <c r="E68" s="16"/>
      <c r="F68" s="16"/>
      <c r="G68" s="16"/>
      <c r="H68" s="16"/>
      <c r="I68" s="16"/>
      <c r="J68" s="16"/>
      <c r="K68" s="16"/>
      <c r="L68" s="16"/>
      <c r="M68" s="16"/>
      <c r="N68" s="16"/>
      <c r="O68" s="16"/>
      <c r="P68" s="16"/>
    </row>
    <row r="69" spans="1:16" ht="25.5">
      <c r="B69" s="12" t="s">
        <v>40</v>
      </c>
      <c r="C69" s="13" t="s">
        <v>63</v>
      </c>
      <c r="D69" s="13" t="s">
        <v>64</v>
      </c>
      <c r="E69" s="13" t="s">
        <v>66</v>
      </c>
      <c r="F69" s="16"/>
      <c r="G69" s="16"/>
      <c r="H69" s="16"/>
      <c r="I69" s="16"/>
      <c r="J69" s="16"/>
      <c r="K69" s="16"/>
      <c r="L69" s="16"/>
      <c r="M69" s="16"/>
      <c r="N69" s="16"/>
      <c r="O69" s="16"/>
      <c r="P69" s="16"/>
    </row>
    <row r="70" spans="1:16" ht="12.75" customHeight="1">
      <c r="B70" s="1" t="s">
        <v>30</v>
      </c>
      <c r="C70" s="24">
        <f>'Part 1'!E90</f>
        <v>0.1</v>
      </c>
      <c r="D70" s="37"/>
      <c r="E70" s="36">
        <f t="shared" ref="E70:E71" si="4">IF(D70="",C70,D70)</f>
        <v>0.1</v>
      </c>
      <c r="G70" s="98" t="s">
        <v>25</v>
      </c>
      <c r="H70" s="98"/>
      <c r="I70" s="98"/>
      <c r="J70" s="98"/>
      <c r="K70" s="98"/>
      <c r="L70" s="98"/>
      <c r="M70" s="16"/>
      <c r="N70" s="16"/>
      <c r="O70" s="16"/>
      <c r="P70" s="16"/>
    </row>
    <row r="71" spans="1:16" ht="12.75" customHeight="1">
      <c r="B71" s="1" t="s">
        <v>49</v>
      </c>
      <c r="C71" s="24">
        <f>'Part 1'!E91</f>
        <v>0.3</v>
      </c>
      <c r="D71" s="37"/>
      <c r="E71" s="36">
        <f t="shared" si="4"/>
        <v>0.3</v>
      </c>
      <c r="F71" s="16"/>
      <c r="M71" s="16"/>
      <c r="N71" s="16"/>
      <c r="O71" s="16"/>
      <c r="P71" s="16"/>
    </row>
    <row r="72" spans="1:16">
      <c r="C72" s="16"/>
      <c r="D72" s="16"/>
      <c r="E72" s="16"/>
      <c r="F72" s="16"/>
      <c r="G72" s="16"/>
      <c r="H72" s="16"/>
      <c r="I72" s="16"/>
      <c r="J72" s="16"/>
      <c r="K72" s="16"/>
      <c r="L72" s="16"/>
      <c r="M72" s="16"/>
      <c r="N72" s="16"/>
      <c r="O72" s="16"/>
      <c r="P72" s="16"/>
    </row>
    <row r="73" spans="1:16" s="19" customFormat="1">
      <c r="A73" s="17" t="s">
        <v>11</v>
      </c>
      <c r="B73" s="18"/>
      <c r="F73" s="18"/>
    </row>
    <row r="75" spans="1:16" ht="108" customHeight="1">
      <c r="B75" s="95" t="s">
        <v>557</v>
      </c>
      <c r="C75" s="95"/>
      <c r="D75" s="95"/>
      <c r="E75" s="95"/>
      <c r="F75" s="95"/>
      <c r="G75" s="95"/>
    </row>
    <row r="77" spans="1:16" s="62" customFormat="1" ht="25.5">
      <c r="B77" s="12" t="s">
        <v>40</v>
      </c>
      <c r="C77" s="13" t="s">
        <v>63</v>
      </c>
      <c r="D77" s="13" t="s">
        <v>64</v>
      </c>
      <c r="E77" s="13" t="s">
        <v>66</v>
      </c>
      <c r="F77" s="64"/>
      <c r="G77" s="64"/>
      <c r="H77" s="64"/>
      <c r="I77" s="64"/>
      <c r="J77" s="64"/>
      <c r="K77" s="64"/>
      <c r="L77" s="64"/>
      <c r="M77" s="64"/>
      <c r="N77" s="64"/>
      <c r="O77" s="64"/>
      <c r="P77" s="64"/>
    </row>
    <row r="78" spans="1:16">
      <c r="B78" s="62" t="s">
        <v>531</v>
      </c>
      <c r="C78" s="60">
        <v>2113</v>
      </c>
      <c r="D78" s="55"/>
      <c r="E78" s="60">
        <f>IF(D78="",C78,D78)</f>
        <v>2113</v>
      </c>
    </row>
    <row r="79" spans="1:16">
      <c r="C79" s="16"/>
    </row>
    <row r="80" spans="1:16">
      <c r="B80" s="1" t="s">
        <v>386</v>
      </c>
      <c r="C80" s="16" t="str">
        <f>IF(ISERROR(VLOOKUP(E78,EUA_Postcodes,3,0)),"No",IF(VLOOKUP(E78,EUA_Postcodes,2,0)="***","Maybe","Yes"))</f>
        <v>No</v>
      </c>
      <c r="D80" s="41" t="str">
        <f>IF(C80="Maybe","Your postcode is for a suburb that is within two council areas; EUAs are available in one of these. You will need to confirm eligibility if you pursue and EUA","")</f>
        <v/>
      </c>
    </row>
    <row r="82" spans="1:16">
      <c r="B82" s="1" t="s">
        <v>73</v>
      </c>
      <c r="C82" s="16" t="str">
        <f>IFERROR(VLOOKUP(E78,EUA_Postcodes,3,0),"N/A")</f>
        <v>N/A</v>
      </c>
    </row>
    <row r="84" spans="1:16" ht="51">
      <c r="B84" s="12" t="s">
        <v>12</v>
      </c>
      <c r="C84" s="13" t="str">
        <f>"Suitable for "&amp;Technology&amp;"?"</f>
        <v>Suitable for Lighting upgrades?</v>
      </c>
      <c r="D84" s="13" t="s">
        <v>387</v>
      </c>
      <c r="E84" s="13" t="s">
        <v>388</v>
      </c>
    </row>
    <row r="85" spans="1:16">
      <c r="B85" s="1" t="s">
        <v>3</v>
      </c>
      <c r="C85" s="16" t="s">
        <v>10</v>
      </c>
      <c r="D85" s="16" t="str">
        <f t="shared" ref="D85:D91" si="5">IF($E$12&gt;=VLOOKUP($B85,MinFinanceAmt,2,0),"Yes","No")</f>
        <v>Yes</v>
      </c>
      <c r="E85" s="16" t="str">
        <f t="shared" ref="E85:E91" si="6">IF(AND(C85="Yes",D85="Yes"),"Yes","No")</f>
        <v>Yes</v>
      </c>
    </row>
    <row r="86" spans="1:16">
      <c r="B86" s="1" t="s">
        <v>4</v>
      </c>
      <c r="C86" s="16" t="s">
        <v>10</v>
      </c>
      <c r="D86" s="16" t="str">
        <f t="shared" si="5"/>
        <v>Yes</v>
      </c>
      <c r="E86" s="16" t="str">
        <f t="shared" si="6"/>
        <v>Yes</v>
      </c>
    </row>
    <row r="87" spans="1:16">
      <c r="B87" s="1" t="s">
        <v>5</v>
      </c>
      <c r="C87" s="16" t="s">
        <v>10</v>
      </c>
      <c r="D87" s="16" t="str">
        <f t="shared" si="5"/>
        <v>No</v>
      </c>
      <c r="E87" s="16" t="str">
        <f t="shared" si="6"/>
        <v>No</v>
      </c>
    </row>
    <row r="88" spans="1:16">
      <c r="B88" s="1" t="s">
        <v>6</v>
      </c>
      <c r="C88" s="64" t="s">
        <v>547</v>
      </c>
      <c r="D88" s="16" t="str">
        <f t="shared" si="5"/>
        <v>Yes</v>
      </c>
      <c r="E88" s="16" t="str">
        <f t="shared" si="6"/>
        <v>No</v>
      </c>
    </row>
    <row r="89" spans="1:16">
      <c r="B89" s="1" t="s">
        <v>7</v>
      </c>
      <c r="C89" s="16" t="s">
        <v>10</v>
      </c>
      <c r="D89" s="16" t="str">
        <f t="shared" si="5"/>
        <v>Yes</v>
      </c>
      <c r="E89" s="16" t="str">
        <f t="shared" si="6"/>
        <v>Yes</v>
      </c>
    </row>
    <row r="90" spans="1:16">
      <c r="B90" s="1" t="s">
        <v>8</v>
      </c>
      <c r="C90" s="16" t="s">
        <v>10</v>
      </c>
      <c r="D90" s="16" t="str">
        <f t="shared" si="5"/>
        <v>Yes</v>
      </c>
      <c r="E90" s="16" t="str">
        <f>IF(AND(C90="Yes",D90="Yes",C80="Yes"),"Yes","No")</f>
        <v>No</v>
      </c>
    </row>
    <row r="91" spans="1:16">
      <c r="B91" s="1" t="s">
        <v>9</v>
      </c>
      <c r="C91" s="16" t="s">
        <v>10</v>
      </c>
      <c r="D91" s="16" t="str">
        <f t="shared" si="5"/>
        <v>Yes</v>
      </c>
      <c r="E91" s="16" t="str">
        <f t="shared" si="6"/>
        <v>Yes</v>
      </c>
    </row>
    <row r="93" spans="1:16" s="19" customFormat="1">
      <c r="A93" s="17" t="s">
        <v>391</v>
      </c>
      <c r="B93" s="18"/>
      <c r="F93" s="18"/>
    </row>
    <row r="95" spans="1:16" s="10" customFormat="1">
      <c r="B95" s="23" t="s">
        <v>432</v>
      </c>
      <c r="C95" s="31"/>
      <c r="D95" s="31"/>
      <c r="E95" s="31"/>
      <c r="F95" s="31"/>
      <c r="G95" s="31"/>
      <c r="H95" s="31"/>
      <c r="I95" s="31"/>
      <c r="J95" s="31"/>
      <c r="K95" s="31"/>
      <c r="L95" s="31"/>
      <c r="M95" s="31"/>
      <c r="N95" s="31"/>
      <c r="O95" s="31"/>
      <c r="P95" s="31"/>
    </row>
    <row r="96" spans="1:16" s="62" customFormat="1">
      <c r="C96" s="64"/>
      <c r="D96" s="64"/>
      <c r="E96" s="64"/>
      <c r="F96" s="64"/>
      <c r="G96" s="64"/>
      <c r="H96" s="64"/>
      <c r="I96" s="64"/>
      <c r="J96" s="64"/>
      <c r="K96" s="64"/>
      <c r="L96" s="64"/>
      <c r="M96" s="64"/>
      <c r="N96" s="64"/>
      <c r="O96" s="64"/>
      <c r="P96" s="64"/>
    </row>
    <row r="97" spans="2:16" s="62" customFormat="1" ht="25.5">
      <c r="B97" s="12" t="s">
        <v>12</v>
      </c>
      <c r="C97" s="13" t="s">
        <v>63</v>
      </c>
      <c r="D97" s="13" t="s">
        <v>64</v>
      </c>
      <c r="E97" s="13" t="s">
        <v>66</v>
      </c>
    </row>
    <row r="98" spans="2:16" s="62" customFormat="1">
      <c r="B98" s="62" t="s">
        <v>3</v>
      </c>
      <c r="C98" s="64">
        <f>Opt1PerCS</f>
        <v>8</v>
      </c>
      <c r="D98" s="35"/>
      <c r="E98" s="15">
        <f>Opt1Period</f>
        <v>8</v>
      </c>
    </row>
    <row r="99" spans="2:16" s="62" customFormat="1">
      <c r="B99" s="62" t="s">
        <v>4</v>
      </c>
      <c r="C99" s="64">
        <f>Opt2PerCS</f>
        <v>5</v>
      </c>
      <c r="D99" s="35"/>
      <c r="E99" s="15">
        <f>Opt2Period</f>
        <v>5</v>
      </c>
    </row>
    <row r="100" spans="2:16" s="62" customFormat="1">
      <c r="B100" s="62" t="s">
        <v>5</v>
      </c>
      <c r="C100" s="64" t="str">
        <f>Opt3PerCS</f>
        <v>N/A</v>
      </c>
      <c r="D100" s="35"/>
      <c r="E100" s="15" t="str">
        <f>Opt3Period</f>
        <v>N/A</v>
      </c>
    </row>
    <row r="101" spans="2:16" s="62" customFormat="1">
      <c r="B101" s="62" t="s">
        <v>6</v>
      </c>
      <c r="C101" s="64" t="str">
        <f>Opt4PerCS</f>
        <v>N/A</v>
      </c>
      <c r="D101" s="35"/>
      <c r="E101" s="15" t="str">
        <f>Opt4Period</f>
        <v>N/A</v>
      </c>
    </row>
    <row r="102" spans="2:16" s="62" customFormat="1">
      <c r="B102" s="62" t="s">
        <v>7</v>
      </c>
      <c r="C102" s="64">
        <f>Opt5PerCS</f>
        <v>5</v>
      </c>
      <c r="D102" s="35"/>
      <c r="E102" s="15">
        <f>Opt5Period</f>
        <v>5</v>
      </c>
    </row>
    <row r="103" spans="2:16" s="62" customFormat="1">
      <c r="B103" s="62" t="s">
        <v>8</v>
      </c>
      <c r="C103" s="64" t="str">
        <f>Opt6PerCS</f>
        <v>N/A</v>
      </c>
      <c r="D103" s="35"/>
      <c r="E103" s="15" t="str">
        <f>Opt6Period</f>
        <v>N/A</v>
      </c>
    </row>
    <row r="104" spans="2:16" s="62" customFormat="1">
      <c r="B104" s="62" t="s">
        <v>9</v>
      </c>
      <c r="C104" s="64">
        <f>Opt7PerCS</f>
        <v>7</v>
      </c>
      <c r="D104" s="35"/>
      <c r="E104" s="15">
        <f>Opt7Period</f>
        <v>7</v>
      </c>
    </row>
    <row r="105" spans="2:16" s="62" customFormat="1"/>
    <row r="106" spans="2:16" s="10" customFormat="1">
      <c r="B106" s="23" t="s">
        <v>399</v>
      </c>
      <c r="C106" s="31"/>
      <c r="D106" s="31"/>
      <c r="E106" s="31"/>
      <c r="F106" s="31"/>
      <c r="G106" s="31"/>
      <c r="H106" s="31"/>
      <c r="I106" s="31"/>
      <c r="J106" s="31"/>
      <c r="K106" s="31"/>
      <c r="L106" s="31"/>
      <c r="M106" s="31"/>
      <c r="N106" s="31"/>
      <c r="O106" s="31"/>
      <c r="P106" s="31"/>
    </row>
    <row r="107" spans="2:16" s="62" customFormat="1"/>
    <row r="108" spans="2:16" s="62" customFormat="1" ht="25.5">
      <c r="B108" s="12" t="s">
        <v>12</v>
      </c>
      <c r="C108" s="13" t="s">
        <v>63</v>
      </c>
      <c r="D108" s="13" t="s">
        <v>64</v>
      </c>
      <c r="E108" s="13" t="s">
        <v>66</v>
      </c>
    </row>
    <row r="109" spans="2:16" s="62" customFormat="1">
      <c r="B109" s="62" t="s">
        <v>3</v>
      </c>
      <c r="C109" s="43" t="str">
        <f>Opt1CostCS</f>
        <v>N/A</v>
      </c>
      <c r="D109" s="37"/>
      <c r="E109" s="84" t="str">
        <f>Opt1Cost</f>
        <v>N/A</v>
      </c>
    </row>
    <row r="110" spans="2:16" s="62" customFormat="1">
      <c r="B110" s="62" t="s">
        <v>4</v>
      </c>
      <c r="C110" s="43">
        <f>Opt2CostCS</f>
        <v>6.5000000000000002E-2</v>
      </c>
      <c r="D110" s="37"/>
      <c r="E110" s="84">
        <f>Opt2Cost</f>
        <v>6.5000000000000002E-2</v>
      </c>
    </row>
    <row r="111" spans="2:16" s="62" customFormat="1">
      <c r="B111" s="62" t="s">
        <v>5</v>
      </c>
      <c r="C111" s="43" t="str">
        <f>Opt3CostCS</f>
        <v>N/A</v>
      </c>
      <c r="D111" s="37"/>
      <c r="E111" s="84" t="str">
        <f>Opt3Cost</f>
        <v>N/A</v>
      </c>
    </row>
    <row r="112" spans="2:16" s="62" customFormat="1">
      <c r="B112" s="62" t="s">
        <v>6</v>
      </c>
      <c r="C112" s="43" t="str">
        <f>Opt4CostCS</f>
        <v>N/A</v>
      </c>
      <c r="D112" s="37"/>
      <c r="E112" s="84" t="str">
        <f>Opt4Cost</f>
        <v>N/A</v>
      </c>
    </row>
    <row r="113" spans="1:6" s="62" customFormat="1">
      <c r="B113" s="62" t="s">
        <v>7</v>
      </c>
      <c r="C113" s="43">
        <f>Opt5CostCS</f>
        <v>7.4999999999999997E-2</v>
      </c>
      <c r="D113" s="37"/>
      <c r="E113" s="84">
        <f>Opt5Cost</f>
        <v>7.4999999999999997E-2</v>
      </c>
    </row>
    <row r="114" spans="1:6" s="62" customFormat="1">
      <c r="B114" s="62" t="s">
        <v>8</v>
      </c>
      <c r="C114" s="43" t="str">
        <f>Opt6CostCS</f>
        <v>N/A</v>
      </c>
      <c r="D114" s="37"/>
      <c r="E114" s="84" t="str">
        <f>Opt6Cost</f>
        <v>N/A</v>
      </c>
    </row>
    <row r="115" spans="1:6" s="62" customFormat="1">
      <c r="B115" s="62" t="s">
        <v>9</v>
      </c>
      <c r="C115" s="43">
        <f>Opt7CostCS</f>
        <v>7.0000000000000007E-2</v>
      </c>
      <c r="D115" s="37"/>
      <c r="E115" s="84">
        <f>Opt7Cost</f>
        <v>7.0000000000000007E-2</v>
      </c>
    </row>
    <row r="116" spans="1:6" s="62" customFormat="1"/>
    <row r="117" spans="1:6" s="6" customFormat="1" ht="15.75">
      <c r="A117" s="9" t="s">
        <v>31</v>
      </c>
      <c r="F117" s="7"/>
    </row>
  </sheetData>
  <mergeCells count="15">
    <mergeCell ref="F40:M40"/>
    <mergeCell ref="F41:M41"/>
    <mergeCell ref="B75:G75"/>
    <mergeCell ref="B9:H9"/>
    <mergeCell ref="G70:L70"/>
    <mergeCell ref="B59:H59"/>
    <mergeCell ref="B21:H21"/>
    <mergeCell ref="B23:H23"/>
    <mergeCell ref="B49:H49"/>
    <mergeCell ref="E51:L51"/>
    <mergeCell ref="E52:L52"/>
    <mergeCell ref="F28:M28"/>
    <mergeCell ref="F30:M30"/>
    <mergeCell ref="F31:M31"/>
    <mergeCell ref="F38:M38"/>
  </mergeCells>
  <pageMargins left="0.70866141732283472" right="0.70866141732283472" top="0.74803149606299213" bottom="0.74803149606299213" header="0.31496062992125984" footer="0.31496062992125984"/>
  <pageSetup paperSize="9" orientation="portrait" r:id="rId1"/>
  <headerFooter>
    <oddHeader>&amp;R&amp;G</oddHeader>
    <oddFooter xml:space="preserve">&amp;C&amp;"Arial,Regular"&amp;8&amp;A&amp;R&amp;"Arial,Regular"&amp;7© Energetics Pty Ltd 2013&amp;8         Page &amp;P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W111"/>
  <sheetViews>
    <sheetView showGridLines="0" zoomScale="85" zoomScaleNormal="85" workbookViewId="0">
      <pane ySplit="6" topLeftCell="A7" activePane="bottomLeft" state="frozen"/>
      <selection pane="bottomLeft"/>
    </sheetView>
  </sheetViews>
  <sheetFormatPr defaultRowHeight="12.75"/>
  <cols>
    <col min="1" max="1" width="2.28515625" style="1" customWidth="1"/>
    <col min="2" max="2" width="36.5703125" style="1" customWidth="1"/>
    <col min="3" max="3" width="9.85546875" style="1" customWidth="1"/>
    <col min="4" max="8" width="10.42578125" style="1" customWidth="1"/>
    <col min="9" max="9" width="11.7109375" style="1" customWidth="1"/>
    <col min="10" max="10" width="10.42578125" style="1" customWidth="1"/>
    <col min="11" max="22" width="9.85546875" style="1" customWidth="1"/>
    <col min="23" max="16384" width="9.140625" style="1"/>
  </cols>
  <sheetData>
    <row r="1" spans="1:7" s="2" customFormat="1" ht="8.25" customHeight="1">
      <c r="F1" s="3"/>
    </row>
    <row r="2" spans="1:7" s="4" customFormat="1" ht="63.75" customHeight="1">
      <c r="F2" s="5"/>
    </row>
    <row r="3" spans="1:7" s="6" customFormat="1" ht="24.75" customHeight="1">
      <c r="A3" s="6" t="str">
        <f>'Introduction and Disclaimer'!A3</f>
        <v>Energy Efficiency and Renewables Finance Guide: Lighting upgrades case study</v>
      </c>
      <c r="F3" s="7"/>
    </row>
    <row r="4" spans="1:7" ht="4.5" customHeight="1">
      <c r="F4" s="8"/>
    </row>
    <row r="5" spans="1:7" s="6" customFormat="1" ht="15.75">
      <c r="A5" s="9" t="s">
        <v>516</v>
      </c>
      <c r="F5" s="7"/>
    </row>
    <row r="7" spans="1:7" s="19" customFormat="1">
      <c r="A7" s="17" t="s">
        <v>435</v>
      </c>
      <c r="B7" s="18"/>
      <c r="G7" s="18"/>
    </row>
    <row r="9" spans="1:7">
      <c r="B9" s="1" t="s">
        <v>436</v>
      </c>
      <c r="C9" s="1" t="str">
        <f>Technology</f>
        <v>Lighting upgrades</v>
      </c>
    </row>
    <row r="10" spans="1:7">
      <c r="B10" s="1" t="s">
        <v>20</v>
      </c>
      <c r="C10" s="14">
        <f>Prt2Capex</f>
        <v>25200</v>
      </c>
    </row>
    <row r="11" spans="1:7">
      <c r="B11" s="1" t="s">
        <v>21</v>
      </c>
      <c r="C11" s="14">
        <f>Prt2Opex</f>
        <v>546</v>
      </c>
    </row>
    <row r="12" spans="1:7">
      <c r="B12" s="1" t="s">
        <v>65</v>
      </c>
      <c r="C12" s="14">
        <f>Prt2Savings</f>
        <v>27100</v>
      </c>
    </row>
    <row r="13" spans="1:7">
      <c r="B13" s="1" t="s">
        <v>2</v>
      </c>
      <c r="C13" s="14">
        <f>Prt2EqpLife</f>
        <v>8</v>
      </c>
    </row>
    <row r="15" spans="1:7" s="19" customFormat="1">
      <c r="A15" s="17" t="s">
        <v>439</v>
      </c>
      <c r="B15" s="18"/>
      <c r="G15" s="18"/>
    </row>
    <row r="17" spans="2:23" ht="51">
      <c r="B17" s="45" t="s">
        <v>12</v>
      </c>
      <c r="C17" s="53" t="s">
        <v>433</v>
      </c>
      <c r="D17" s="54" t="s">
        <v>434</v>
      </c>
      <c r="E17" s="54" t="s">
        <v>399</v>
      </c>
      <c r="F17" s="46"/>
      <c r="G17" s="54" t="s">
        <v>484</v>
      </c>
      <c r="H17" s="54" t="s">
        <v>485</v>
      </c>
      <c r="I17" s="54" t="s">
        <v>515</v>
      </c>
      <c r="J17" s="54" t="s">
        <v>442</v>
      </c>
      <c r="K17" s="63"/>
      <c r="L17" s="63"/>
      <c r="M17" s="62"/>
      <c r="N17" s="62"/>
      <c r="O17" s="62"/>
      <c r="P17" s="62"/>
    </row>
    <row r="18" spans="2:23">
      <c r="B18" s="1" t="s">
        <v>3</v>
      </c>
      <c r="C18" s="16" t="str">
        <f>Opt1Incl</f>
        <v>Yes</v>
      </c>
      <c r="D18" s="16">
        <f>Opt1Period</f>
        <v>8</v>
      </c>
      <c r="E18" s="43" t="str">
        <f>Opt1Cost</f>
        <v>N/A</v>
      </c>
      <c r="G18" s="51">
        <f>'Part 2 - calculations'!D60</f>
        <v>1756.1297496170905</v>
      </c>
      <c r="H18" s="51">
        <f>'Part 2 - calculations'!D59</f>
        <v>4794.241749617091</v>
      </c>
      <c r="I18" s="52">
        <f>IF(H18="","",ABS(1-H18/G18))</f>
        <v>1.7300042896388694</v>
      </c>
      <c r="J18" s="16">
        <f t="shared" ref="J18:J24" si="0">IF(H18="","",RANK(H18,$H$18:$H$24,0))</f>
        <v>4</v>
      </c>
      <c r="K18" s="62"/>
      <c r="L18" s="62"/>
      <c r="M18" s="82"/>
      <c r="N18" s="82"/>
      <c r="O18" s="83"/>
      <c r="P18" s="62"/>
      <c r="Q18" s="16"/>
    </row>
    <row r="19" spans="2:23">
      <c r="B19" s="1" t="s">
        <v>4</v>
      </c>
      <c r="C19" s="16" t="str">
        <f>Opt2Incl</f>
        <v>Yes</v>
      </c>
      <c r="D19" s="16">
        <f>Opt2Period</f>
        <v>5</v>
      </c>
      <c r="E19" s="43">
        <f>Opt2Cost</f>
        <v>6.5000000000000002E-2</v>
      </c>
      <c r="G19" s="51">
        <f>'Part 2 - calculations'!D99</f>
        <v>1724.1303776568643</v>
      </c>
      <c r="H19" s="51">
        <f>'Part 2 - calculations'!D98</f>
        <v>6064.2903776568646</v>
      </c>
      <c r="I19" s="52">
        <f t="shared" ref="I19:I24" si="1">IF(H19="","",ABS(1-H19/G19))</f>
        <v>2.5173038282049092</v>
      </c>
      <c r="J19" s="16">
        <f t="shared" si="0"/>
        <v>2</v>
      </c>
      <c r="K19" s="62"/>
      <c r="L19" s="62"/>
      <c r="M19" s="51"/>
      <c r="N19" s="82"/>
      <c r="O19" s="83"/>
      <c r="P19" s="62"/>
      <c r="Q19" s="16"/>
    </row>
    <row r="20" spans="2:23">
      <c r="B20" s="1" t="s">
        <v>5</v>
      </c>
      <c r="C20" s="16" t="str">
        <f>Opt3Incl</f>
        <v>No</v>
      </c>
      <c r="D20" s="16" t="str">
        <f>Opt3Period</f>
        <v>N/A</v>
      </c>
      <c r="E20" s="43" t="str">
        <f>Opt3Cost</f>
        <v>N/A</v>
      </c>
      <c r="G20" s="51" t="str">
        <f>'Part 2 - calculations'!D138</f>
        <v/>
      </c>
      <c r="H20" s="51" t="str">
        <f>'Part 2 - calculations'!D137</f>
        <v/>
      </c>
      <c r="I20" s="52" t="str">
        <f t="shared" si="1"/>
        <v/>
      </c>
      <c r="J20" s="16" t="str">
        <f t="shared" si="0"/>
        <v/>
      </c>
      <c r="K20" s="62"/>
      <c r="L20" s="62"/>
      <c r="M20" s="51"/>
      <c r="N20" s="82"/>
      <c r="O20" s="83"/>
      <c r="P20" s="62"/>
      <c r="Q20" s="16"/>
    </row>
    <row r="21" spans="2:23">
      <c r="B21" s="1" t="s">
        <v>6</v>
      </c>
      <c r="C21" s="16" t="str">
        <f>Opt4Incl</f>
        <v>No</v>
      </c>
      <c r="D21" s="16" t="str">
        <f>Opt4Period</f>
        <v>N/A</v>
      </c>
      <c r="E21" s="43" t="str">
        <f>Opt4Cost</f>
        <v>N/A</v>
      </c>
      <c r="G21" s="51" t="str">
        <f>'Part 2 - calculations'!D171</f>
        <v/>
      </c>
      <c r="H21" s="51" t="str">
        <f>'Part 2 - calculations'!D170</f>
        <v/>
      </c>
      <c r="I21" s="52" t="str">
        <f t="shared" si="1"/>
        <v/>
      </c>
      <c r="J21" s="16" t="str">
        <f t="shared" si="0"/>
        <v/>
      </c>
      <c r="K21" s="86" t="str">
        <f>IF(D21&lt;$C$13,"Note: only the operating lease period is modelled. After this, the asset is returned to the financier.","")</f>
        <v/>
      </c>
      <c r="L21" s="62"/>
      <c r="M21" s="51"/>
      <c r="N21" s="82"/>
      <c r="O21" s="83"/>
      <c r="P21" s="62"/>
      <c r="Q21" s="16"/>
    </row>
    <row r="22" spans="2:23">
      <c r="B22" s="1" t="s">
        <v>7</v>
      </c>
      <c r="C22" s="16" t="str">
        <f>Opt5Incl</f>
        <v>Yes</v>
      </c>
      <c r="D22" s="16">
        <f>Opt5Period</f>
        <v>5</v>
      </c>
      <c r="E22" s="43">
        <f>Opt5Cost</f>
        <v>7.4999999999999997E-2</v>
      </c>
      <c r="G22" s="51">
        <f>'Part 2 - calculations'!D210</f>
        <v>1254.8654033028165</v>
      </c>
      <c r="H22" s="51">
        <f>'Part 2 - calculations'!D209</f>
        <v>5595.0254033028159</v>
      </c>
      <c r="I22" s="52">
        <f t="shared" si="1"/>
        <v>3.4586657569621897</v>
      </c>
      <c r="J22" s="16">
        <f t="shared" si="0"/>
        <v>3</v>
      </c>
      <c r="K22" s="62"/>
      <c r="L22" s="62"/>
      <c r="M22" s="51"/>
      <c r="N22" s="82"/>
      <c r="O22" s="83"/>
      <c r="P22" s="62"/>
      <c r="Q22" s="14"/>
      <c r="R22" s="14"/>
      <c r="S22" s="14"/>
      <c r="T22" s="14"/>
      <c r="U22" s="14"/>
      <c r="V22" s="14"/>
      <c r="W22" s="14"/>
    </row>
    <row r="23" spans="2:23">
      <c r="B23" s="1" t="s">
        <v>8</v>
      </c>
      <c r="C23" s="16" t="str">
        <f>Opt6Incl</f>
        <v>No</v>
      </c>
      <c r="D23" s="16" t="str">
        <f>Opt6Period</f>
        <v>N/A</v>
      </c>
      <c r="E23" s="43" t="str">
        <f>Opt6Cost</f>
        <v>N/A</v>
      </c>
      <c r="G23" s="51" t="str">
        <f>'Part 2 - calculations'!D249</f>
        <v/>
      </c>
      <c r="H23" s="51" t="str">
        <f>'Part 2 - calculations'!D248</f>
        <v/>
      </c>
      <c r="I23" s="52" t="str">
        <f t="shared" si="1"/>
        <v/>
      </c>
      <c r="J23" s="16" t="str">
        <f t="shared" si="0"/>
        <v/>
      </c>
      <c r="K23" s="62"/>
      <c r="L23" s="62"/>
      <c r="M23" s="51"/>
      <c r="N23" s="82"/>
      <c r="O23" s="83"/>
      <c r="P23" s="62"/>
      <c r="Q23" s="16"/>
      <c r="R23" s="16"/>
      <c r="S23" s="16"/>
      <c r="T23" s="16"/>
      <c r="U23" s="16"/>
      <c r="V23" s="16"/>
      <c r="W23" s="16"/>
    </row>
    <row r="24" spans="2:23">
      <c r="B24" s="1" t="s">
        <v>9</v>
      </c>
      <c r="C24" s="16" t="str">
        <f>Opt7Incl</f>
        <v>Yes</v>
      </c>
      <c r="D24" s="16">
        <f>Opt7Period</f>
        <v>7</v>
      </c>
      <c r="E24" s="43">
        <f>Opt7Cost</f>
        <v>7.0000000000000007E-2</v>
      </c>
      <c r="G24" s="51">
        <f>'Part 2 - calculations'!D288</f>
        <v>2488.5793037515041</v>
      </c>
      <c r="H24" s="51">
        <f>'Part 2 - calculations'!D287</f>
        <v>6828.7393037515048</v>
      </c>
      <c r="I24" s="52">
        <f t="shared" si="1"/>
        <v>1.7440312203260957</v>
      </c>
      <c r="J24" s="16">
        <f t="shared" si="0"/>
        <v>1</v>
      </c>
      <c r="K24" s="62"/>
      <c r="L24" s="62"/>
      <c r="M24" s="82"/>
      <c r="N24" s="82"/>
      <c r="O24" s="83"/>
      <c r="P24" s="62"/>
      <c r="Q24" s="16"/>
      <c r="R24" s="16"/>
      <c r="S24" s="16"/>
      <c r="T24" s="16"/>
      <c r="U24" s="16"/>
      <c r="V24" s="16"/>
      <c r="W24" s="16"/>
    </row>
    <row r="25" spans="2:23" s="62" customFormat="1">
      <c r="C25" s="64"/>
      <c r="D25" s="64"/>
      <c r="E25" s="64"/>
      <c r="F25" s="64"/>
      <c r="G25" s="64"/>
      <c r="H25" s="64"/>
      <c r="I25" s="64"/>
      <c r="J25" s="64"/>
      <c r="K25" s="64"/>
      <c r="L25" s="64"/>
      <c r="M25" s="64"/>
      <c r="N25" s="64"/>
      <c r="O25" s="64"/>
      <c r="P25" s="64"/>
    </row>
    <row r="26" spans="2:23" s="62" customFormat="1"/>
    <row r="27" spans="2:23" s="62" customFormat="1"/>
    <row r="28" spans="2:23" s="62" customFormat="1"/>
    <row r="29" spans="2:23" s="62" customFormat="1"/>
    <row r="30" spans="2:23" s="62" customFormat="1"/>
    <row r="31" spans="2:23" s="62" customFormat="1"/>
    <row r="32" spans="2:23"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pans="1:23" s="62" customFormat="1"/>
    <row r="50" spans="1:23" s="19" customFormat="1">
      <c r="A50" s="17" t="s">
        <v>510</v>
      </c>
      <c r="B50" s="18"/>
      <c r="G50" s="18"/>
    </row>
    <row r="51" spans="1:23" s="62" customFormat="1"/>
    <row r="52" spans="1:23" s="62" customFormat="1" ht="65.25" customHeight="1">
      <c r="B52" s="97" t="s">
        <v>524</v>
      </c>
      <c r="C52" s="97"/>
      <c r="D52" s="97"/>
      <c r="E52" s="97"/>
      <c r="F52" s="97"/>
      <c r="G52" s="97"/>
      <c r="H52" s="97"/>
      <c r="I52" s="97"/>
      <c r="J52" s="97"/>
      <c r="K52" s="64"/>
      <c r="L52" s="64"/>
      <c r="M52" s="64"/>
      <c r="N52" s="64"/>
      <c r="O52" s="64"/>
      <c r="P52" s="64"/>
    </row>
    <row r="53" spans="1:23" s="62" customFormat="1">
      <c r="C53" s="64"/>
      <c r="D53" s="64"/>
      <c r="E53" s="64"/>
      <c r="F53" s="64"/>
      <c r="G53" s="64"/>
      <c r="H53" s="64"/>
      <c r="I53" s="64"/>
      <c r="J53" s="64"/>
      <c r="K53" s="64"/>
      <c r="L53" s="64"/>
      <c r="M53" s="64"/>
      <c r="N53" s="64"/>
      <c r="O53" s="64"/>
      <c r="P53" s="64"/>
    </row>
    <row r="54" spans="1:23" s="62" customFormat="1">
      <c r="C54" s="54"/>
      <c r="D54" s="99" t="s">
        <v>514</v>
      </c>
      <c r="E54" s="99"/>
      <c r="F54" s="99"/>
      <c r="G54" s="99"/>
      <c r="H54" s="99"/>
      <c r="I54" s="99"/>
      <c r="J54" s="99"/>
    </row>
    <row r="55" spans="1:23" s="62" customFormat="1">
      <c r="B55" s="63" t="s">
        <v>12</v>
      </c>
      <c r="C55" s="54"/>
      <c r="D55" s="66">
        <v>0.05</v>
      </c>
      <c r="E55" s="67">
        <v>0.06</v>
      </c>
      <c r="F55" s="67">
        <v>7.0000000000000007E-2</v>
      </c>
      <c r="G55" s="67">
        <v>0.08</v>
      </c>
      <c r="H55" s="67">
        <v>0.1</v>
      </c>
      <c r="I55" s="67">
        <v>0.12</v>
      </c>
      <c r="J55" s="68">
        <v>0.14000000000000001</v>
      </c>
    </row>
    <row r="56" spans="1:23" s="62" customFormat="1">
      <c r="B56" s="69" t="s">
        <v>4</v>
      </c>
      <c r="C56" s="70"/>
      <c r="D56" s="71">
        <f>'Finance assumptions'!D80</f>
        <v>28129.950308386706</v>
      </c>
      <c r="E56" s="72">
        <f>'Finance assumptions'!E80</f>
        <v>27617.633191020075</v>
      </c>
      <c r="F56" s="72">
        <f>'Finance assumptions'!F80</f>
        <v>27099.232047984562</v>
      </c>
      <c r="G56" s="72">
        <f>'Finance assumptions'!G80</f>
        <v>26574.847221250551</v>
      </c>
      <c r="H56" s="72">
        <f>'Finance assumptions'!H80</f>
        <v>25508.527515816906</v>
      </c>
      <c r="I56" s="72">
        <f>'Finance assumptions'!I80</f>
        <v>24419.473836920999</v>
      </c>
      <c r="J56" s="73">
        <f>'Finance assumptions'!J80</f>
        <v>23308.480183040519</v>
      </c>
      <c r="K56" s="52"/>
      <c r="L56" s="64"/>
      <c r="M56" s="64"/>
      <c r="N56" s="64"/>
      <c r="O56" s="64"/>
      <c r="P56" s="64"/>
      <c r="Q56" s="64"/>
    </row>
    <row r="57" spans="1:23" s="62" customFormat="1">
      <c r="B57" s="69" t="s">
        <v>5</v>
      </c>
      <c r="C57" s="70"/>
      <c r="D57" s="71" t="str">
        <f>'Finance assumptions'!D83</f>
        <v/>
      </c>
      <c r="E57" s="72" t="str">
        <f>'Finance assumptions'!E83</f>
        <v/>
      </c>
      <c r="F57" s="72" t="str">
        <f>'Finance assumptions'!F83</f>
        <v/>
      </c>
      <c r="G57" s="72" t="str">
        <f>'Finance assumptions'!G83</f>
        <v/>
      </c>
      <c r="H57" s="72" t="str">
        <f>'Finance assumptions'!H83</f>
        <v/>
      </c>
      <c r="I57" s="72" t="str">
        <f>'Finance assumptions'!I83</f>
        <v/>
      </c>
      <c r="J57" s="73" t="str">
        <f>'Finance assumptions'!J83</f>
        <v/>
      </c>
      <c r="K57" s="64"/>
      <c r="L57" s="64"/>
      <c r="M57" s="64"/>
      <c r="N57" s="64"/>
      <c r="O57" s="64"/>
      <c r="P57" s="64"/>
      <c r="Q57" s="64"/>
    </row>
    <row r="58" spans="1:23" s="62" customFormat="1">
      <c r="B58" s="69" t="s">
        <v>6</v>
      </c>
      <c r="C58" s="70"/>
      <c r="D58" s="71" t="str">
        <f>'Finance assumptions'!D86</f>
        <v/>
      </c>
      <c r="E58" s="72" t="str">
        <f>'Finance assumptions'!E86</f>
        <v/>
      </c>
      <c r="F58" s="72" t="str">
        <f>'Finance assumptions'!F86</f>
        <v/>
      </c>
      <c r="G58" s="72" t="str">
        <f>'Finance assumptions'!G86</f>
        <v/>
      </c>
      <c r="H58" s="72" t="str">
        <f>'Finance assumptions'!H86</f>
        <v/>
      </c>
      <c r="I58" s="72" t="str">
        <f>'Finance assumptions'!I86</f>
        <v/>
      </c>
      <c r="J58" s="73" t="str">
        <f>'Finance assumptions'!J86</f>
        <v/>
      </c>
      <c r="K58" s="52"/>
      <c r="L58" s="64"/>
      <c r="M58" s="64"/>
      <c r="N58" s="64"/>
      <c r="O58" s="64"/>
      <c r="P58" s="64"/>
      <c r="Q58" s="64"/>
    </row>
    <row r="59" spans="1:23" s="62" customFormat="1">
      <c r="B59" s="69" t="s">
        <v>7</v>
      </c>
      <c r="C59" s="70"/>
      <c r="D59" s="71">
        <f>'Finance assumptions'!D89</f>
        <v>28129.950308386706</v>
      </c>
      <c r="E59" s="72">
        <f>'Finance assumptions'!E89</f>
        <v>27617.633191020075</v>
      </c>
      <c r="F59" s="72">
        <f>'Finance assumptions'!F89</f>
        <v>27099.232047984562</v>
      </c>
      <c r="G59" s="72">
        <f>'Finance assumptions'!G89</f>
        <v>26574.847221250551</v>
      </c>
      <c r="H59" s="72">
        <f>'Finance assumptions'!H89</f>
        <v>25508.527515816906</v>
      </c>
      <c r="I59" s="72">
        <f>'Finance assumptions'!I89</f>
        <v>24419.473836920999</v>
      </c>
      <c r="J59" s="73">
        <f>'Finance assumptions'!J89</f>
        <v>23308.480183040519</v>
      </c>
      <c r="K59" s="14"/>
      <c r="L59" s="14"/>
      <c r="M59" s="14"/>
      <c r="N59" s="14"/>
      <c r="O59" s="14"/>
      <c r="P59" s="14"/>
      <c r="Q59" s="14"/>
      <c r="R59" s="14"/>
      <c r="S59" s="14"/>
      <c r="T59" s="14"/>
      <c r="U59" s="14"/>
      <c r="V59" s="14"/>
      <c r="W59" s="14"/>
    </row>
    <row r="60" spans="1:23" s="62" customFormat="1">
      <c r="B60" s="69" t="s">
        <v>8</v>
      </c>
      <c r="C60" s="70"/>
      <c r="D60" s="71" t="str">
        <f>'Finance assumptions'!D92</f>
        <v/>
      </c>
      <c r="E60" s="72" t="str">
        <f>'Finance assumptions'!E92</f>
        <v/>
      </c>
      <c r="F60" s="72" t="str">
        <f>'Finance assumptions'!F92</f>
        <v/>
      </c>
      <c r="G60" s="72" t="str">
        <f>'Finance assumptions'!G92</f>
        <v/>
      </c>
      <c r="H60" s="72" t="str">
        <f>'Finance assumptions'!H92</f>
        <v/>
      </c>
      <c r="I60" s="72" t="str">
        <f>'Finance assumptions'!I92</f>
        <v/>
      </c>
      <c r="J60" s="73" t="str">
        <f>'Finance assumptions'!J92</f>
        <v/>
      </c>
      <c r="K60" s="64"/>
      <c r="L60" s="64"/>
      <c r="M60" s="64"/>
      <c r="N60" s="64"/>
      <c r="O60" s="64"/>
      <c r="P60" s="64"/>
      <c r="Q60" s="64"/>
      <c r="R60" s="64"/>
      <c r="S60" s="64"/>
      <c r="T60" s="64"/>
      <c r="U60" s="64"/>
      <c r="V60" s="64"/>
      <c r="W60" s="64"/>
    </row>
    <row r="61" spans="1:23" s="62" customFormat="1">
      <c r="B61" s="69" t="s">
        <v>9</v>
      </c>
      <c r="C61" s="70"/>
      <c r="D61" s="71">
        <f>'Finance assumptions'!D95</f>
        <v>29499.99709120391</v>
      </c>
      <c r="E61" s="72">
        <f>'Finance assumptions'!E95</f>
        <v>28859.843991575817</v>
      </c>
      <c r="F61" s="72">
        <f>'Finance assumptions'!F95</f>
        <v>28208.57454712332</v>
      </c>
      <c r="G61" s="72">
        <f>'Finance assumptions'!G95</f>
        <v>27546.398287428816</v>
      </c>
      <c r="H61" s="72">
        <f>'Finance assumptions'!H95</f>
        <v>26190.17832680119</v>
      </c>
      <c r="I61" s="72">
        <f>'Finance assumptions'!I95</f>
        <v>24792.911940860307</v>
      </c>
      <c r="J61" s="73">
        <f>'Finance assumptions'!J95</f>
        <v>23356.350072174464</v>
      </c>
      <c r="K61" s="64"/>
      <c r="L61" s="64"/>
      <c r="M61" s="64"/>
      <c r="N61" s="64"/>
      <c r="O61" s="64"/>
      <c r="P61" s="64"/>
      <c r="Q61" s="64"/>
      <c r="R61" s="64"/>
      <c r="S61" s="64"/>
      <c r="T61" s="64"/>
      <c r="U61" s="64"/>
      <c r="V61" s="64"/>
      <c r="W61" s="64"/>
    </row>
    <row r="62" spans="1:23" s="62" customFormat="1">
      <c r="C62" s="64"/>
      <c r="D62" s="64"/>
      <c r="E62" s="64"/>
      <c r="F62" s="64"/>
      <c r="G62" s="64"/>
      <c r="H62" s="64"/>
      <c r="I62" s="64"/>
      <c r="J62" s="64"/>
      <c r="K62" s="64"/>
      <c r="L62" s="64"/>
      <c r="M62" s="64"/>
      <c r="N62" s="64"/>
      <c r="O62" s="64"/>
      <c r="P62" s="64"/>
    </row>
    <row r="63" spans="1:23" s="19" customFormat="1">
      <c r="A63" s="17" t="s">
        <v>438</v>
      </c>
      <c r="B63" s="18"/>
      <c r="G63" s="18"/>
    </row>
    <row r="65" spans="2:23">
      <c r="B65" s="1" t="s">
        <v>26</v>
      </c>
      <c r="D65" s="16">
        <v>1</v>
      </c>
      <c r="E65" s="16">
        <f t="shared" ref="E65:W65" si="2">IF(OR(D65=Prt2EqpLife,D65=""),"",D65+1)</f>
        <v>2</v>
      </c>
      <c r="F65" s="16">
        <f t="shared" si="2"/>
        <v>3</v>
      </c>
      <c r="G65" s="16">
        <f t="shared" si="2"/>
        <v>4</v>
      </c>
      <c r="H65" s="16">
        <f t="shared" si="2"/>
        <v>5</v>
      </c>
      <c r="I65" s="16">
        <f t="shared" si="2"/>
        <v>6</v>
      </c>
      <c r="J65" s="16">
        <f t="shared" si="2"/>
        <v>7</v>
      </c>
      <c r="K65" s="16">
        <f t="shared" si="2"/>
        <v>8</v>
      </c>
      <c r="L65" s="16" t="str">
        <f t="shared" si="2"/>
        <v/>
      </c>
      <c r="M65" s="16" t="str">
        <f t="shared" si="2"/>
        <v/>
      </c>
      <c r="N65" s="16" t="str">
        <f t="shared" si="2"/>
        <v/>
      </c>
      <c r="O65" s="16" t="str">
        <f t="shared" si="2"/>
        <v/>
      </c>
      <c r="P65" s="16" t="str">
        <f t="shared" si="2"/>
        <v/>
      </c>
      <c r="Q65" s="16" t="str">
        <f t="shared" si="2"/>
        <v/>
      </c>
      <c r="R65" s="16" t="str">
        <f t="shared" si="2"/>
        <v/>
      </c>
      <c r="S65" s="16" t="str">
        <f t="shared" si="2"/>
        <v/>
      </c>
      <c r="T65" s="16" t="str">
        <f t="shared" si="2"/>
        <v/>
      </c>
      <c r="U65" s="16" t="str">
        <f t="shared" si="2"/>
        <v/>
      </c>
      <c r="V65" s="16" t="str">
        <f t="shared" si="2"/>
        <v/>
      </c>
      <c r="W65" s="16" t="str">
        <f t="shared" si="2"/>
        <v/>
      </c>
    </row>
    <row r="67" spans="2:23" s="10" customFormat="1">
      <c r="B67" s="23" t="s">
        <v>487</v>
      </c>
      <c r="C67" s="31"/>
      <c r="D67" s="31"/>
      <c r="E67" s="31"/>
      <c r="F67" s="31"/>
      <c r="G67" s="31"/>
      <c r="H67" s="31"/>
      <c r="I67" s="31"/>
      <c r="J67" s="31"/>
      <c r="K67" s="31"/>
      <c r="L67" s="31"/>
      <c r="M67" s="31"/>
      <c r="N67" s="31"/>
      <c r="O67" s="31"/>
      <c r="P67" s="31"/>
    </row>
    <row r="69" spans="2:23">
      <c r="B69" s="1" t="s">
        <v>3</v>
      </c>
      <c r="C69" s="16"/>
      <c r="D69" s="14">
        <f>'Part 2 - calculations'!D55</f>
        <v>-17805.088</v>
      </c>
      <c r="E69" s="14">
        <f>'Part 2 - calculations'!E55</f>
        <v>4432.68</v>
      </c>
      <c r="F69" s="14">
        <f>'Part 2 - calculations'!F55</f>
        <v>4510.0776000000005</v>
      </c>
      <c r="G69" s="14">
        <f>'Part 2 - calculations'!G55</f>
        <v>4589.0231519999998</v>
      </c>
      <c r="H69" s="14">
        <f>'Part 2 - calculations'!H55</f>
        <v>4669.54761504</v>
      </c>
      <c r="I69" s="14">
        <f>'Part 2 - calculations'!I55</f>
        <v>4751.6825673408002</v>
      </c>
      <c r="J69" s="14">
        <f>'Part 2 - calculations'!J55</f>
        <v>4835.4602186876164</v>
      </c>
      <c r="K69" s="14">
        <f>'Part 2 - calculations'!K55</f>
        <v>4920.913423061369</v>
      </c>
      <c r="L69" s="14" t="str">
        <f>'Part 2 - calculations'!L55</f>
        <v/>
      </c>
      <c r="M69" s="14" t="str">
        <f>'Part 2 - calculations'!M55</f>
        <v/>
      </c>
      <c r="N69" s="14" t="str">
        <f>'Part 2 - calculations'!N55</f>
        <v/>
      </c>
      <c r="O69" s="14" t="str">
        <f>'Part 2 - calculations'!O55</f>
        <v/>
      </c>
      <c r="P69" s="14" t="str">
        <f>'Part 2 - calculations'!P55</f>
        <v/>
      </c>
      <c r="Q69" s="14" t="str">
        <f>'Part 2 - calculations'!Q55</f>
        <v/>
      </c>
      <c r="R69" s="14" t="str">
        <f>'Part 2 - calculations'!R55</f>
        <v/>
      </c>
      <c r="S69" s="14" t="str">
        <f>'Part 2 - calculations'!S55</f>
        <v/>
      </c>
      <c r="T69" s="14" t="str">
        <f>'Part 2 - calculations'!T55</f>
        <v/>
      </c>
      <c r="U69" s="14" t="str">
        <f>'Part 2 - calculations'!U55</f>
        <v/>
      </c>
      <c r="V69" s="14" t="str">
        <f>'Part 2 - calculations'!V55</f>
        <v/>
      </c>
      <c r="W69" s="14" t="str">
        <f>'Part 2 - calculations'!W55</f>
        <v/>
      </c>
    </row>
    <row r="70" spans="2:23">
      <c r="B70" s="1" t="s">
        <v>4</v>
      </c>
      <c r="C70" s="16"/>
      <c r="D70" s="14">
        <f>'Part 2 - calculations'!D94</f>
        <v>1822.3216525433345</v>
      </c>
      <c r="E70" s="14">
        <f>'Part 2 - calculations'!E94</f>
        <v>-1226.217159232071</v>
      </c>
      <c r="F70" s="14">
        <f>'Part 2 - calculations'!F94</f>
        <v>-1240.7363137728762</v>
      </c>
      <c r="G70" s="14">
        <f>'Part 2 - calculations'!G94</f>
        <v>-1259.682105358836</v>
      </c>
      <c r="H70" s="14">
        <f>'Part 2 - calculations'!H94</f>
        <v>-1283.4119232378812</v>
      </c>
      <c r="I70" s="14">
        <f>'Part 2 - calculations'!I94</f>
        <v>4751.6825673408002</v>
      </c>
      <c r="J70" s="14">
        <f>'Part 2 - calculations'!J94</f>
        <v>4835.4602186876164</v>
      </c>
      <c r="K70" s="14">
        <f>'Part 2 - calculations'!K94</f>
        <v>4920.913423061369</v>
      </c>
      <c r="L70" s="14" t="str">
        <f>'Part 2 - calculations'!L94</f>
        <v/>
      </c>
      <c r="M70" s="14" t="str">
        <f>'Part 2 - calculations'!M94</f>
        <v/>
      </c>
      <c r="N70" s="14" t="str">
        <f>'Part 2 - calculations'!N94</f>
        <v/>
      </c>
      <c r="O70" s="14" t="str">
        <f>'Part 2 - calculations'!O94</f>
        <v/>
      </c>
      <c r="P70" s="14" t="str">
        <f>'Part 2 - calculations'!P94</f>
        <v/>
      </c>
      <c r="Q70" s="14" t="str">
        <f>'Part 2 - calculations'!Q94</f>
        <v/>
      </c>
      <c r="R70" s="14" t="str">
        <f>'Part 2 - calculations'!R94</f>
        <v/>
      </c>
      <c r="S70" s="14" t="str">
        <f>'Part 2 - calculations'!S94</f>
        <v/>
      </c>
      <c r="T70" s="14" t="str">
        <f>'Part 2 - calculations'!T94</f>
        <v/>
      </c>
      <c r="U70" s="14" t="str">
        <f>'Part 2 - calculations'!U94</f>
        <v/>
      </c>
      <c r="V70" s="14" t="str">
        <f>'Part 2 - calculations'!V94</f>
        <v/>
      </c>
      <c r="W70" s="14" t="str">
        <f>'Part 2 - calculations'!W94</f>
        <v/>
      </c>
    </row>
    <row r="71" spans="2:23">
      <c r="B71" s="1" t="s">
        <v>5</v>
      </c>
      <c r="C71" s="16"/>
      <c r="D71" s="14" t="str">
        <f>'Part 2 - calculations'!D133</f>
        <v/>
      </c>
      <c r="E71" s="14" t="str">
        <f>'Part 2 - calculations'!E133</f>
        <v/>
      </c>
      <c r="F71" s="14" t="str">
        <f>'Part 2 - calculations'!F133</f>
        <v/>
      </c>
      <c r="G71" s="14" t="str">
        <f>'Part 2 - calculations'!G133</f>
        <v/>
      </c>
      <c r="H71" s="14" t="str">
        <f>'Part 2 - calculations'!H133</f>
        <v/>
      </c>
      <c r="I71" s="14" t="str">
        <f>'Part 2 - calculations'!I133</f>
        <v/>
      </c>
      <c r="J71" s="14" t="str">
        <f>'Part 2 - calculations'!J133</f>
        <v/>
      </c>
      <c r="K71" s="14" t="str">
        <f>'Part 2 - calculations'!K133</f>
        <v/>
      </c>
      <c r="L71" s="14" t="str">
        <f>'Part 2 - calculations'!L133</f>
        <v/>
      </c>
      <c r="M71" s="14" t="str">
        <f>'Part 2 - calculations'!M133</f>
        <v/>
      </c>
      <c r="N71" s="14" t="str">
        <f>'Part 2 - calculations'!N133</f>
        <v/>
      </c>
      <c r="O71" s="14" t="str">
        <f>'Part 2 - calculations'!O133</f>
        <v/>
      </c>
      <c r="P71" s="14" t="str">
        <f>'Part 2 - calculations'!P133</f>
        <v/>
      </c>
      <c r="Q71" s="14" t="str">
        <f>'Part 2 - calculations'!Q133</f>
        <v/>
      </c>
      <c r="R71" s="14" t="str">
        <f>'Part 2 - calculations'!R133</f>
        <v/>
      </c>
      <c r="S71" s="14" t="str">
        <f>'Part 2 - calculations'!S133</f>
        <v/>
      </c>
      <c r="T71" s="14" t="str">
        <f>'Part 2 - calculations'!T133</f>
        <v/>
      </c>
      <c r="U71" s="14" t="str">
        <f>'Part 2 - calculations'!U133</f>
        <v/>
      </c>
      <c r="V71" s="14" t="str">
        <f>'Part 2 - calculations'!V133</f>
        <v/>
      </c>
      <c r="W71" s="14" t="str">
        <f>'Part 2 - calculations'!W133</f>
        <v/>
      </c>
    </row>
    <row r="72" spans="2:23">
      <c r="B72" s="1" t="s">
        <v>6</v>
      </c>
      <c r="C72" s="16"/>
      <c r="D72" s="14" t="str">
        <f>'Part 2 - calculations'!D166</f>
        <v/>
      </c>
      <c r="E72" s="14" t="str">
        <f>'Part 2 - calculations'!E166</f>
        <v/>
      </c>
      <c r="F72" s="14" t="str">
        <f>'Part 2 - calculations'!F166</f>
        <v/>
      </c>
      <c r="G72" s="14" t="str">
        <f>'Part 2 - calculations'!G166</f>
        <v/>
      </c>
      <c r="H72" s="14" t="str">
        <f>'Part 2 - calculations'!H166</f>
        <v/>
      </c>
      <c r="I72" s="14" t="str">
        <f>'Part 2 - calculations'!I166</f>
        <v/>
      </c>
      <c r="J72" s="14" t="str">
        <f>'Part 2 - calculations'!J166</f>
        <v/>
      </c>
      <c r="K72" s="14" t="str">
        <f>'Part 2 - calculations'!K166</f>
        <v/>
      </c>
      <c r="L72" s="14" t="str">
        <f>'Part 2 - calculations'!L166</f>
        <v/>
      </c>
      <c r="M72" s="14" t="str">
        <f>'Part 2 - calculations'!M166</f>
        <v/>
      </c>
      <c r="N72" s="14" t="str">
        <f>'Part 2 - calculations'!N166</f>
        <v/>
      </c>
      <c r="O72" s="14" t="str">
        <f>'Part 2 - calculations'!O166</f>
        <v/>
      </c>
      <c r="P72" s="14" t="str">
        <f>'Part 2 - calculations'!P166</f>
        <v/>
      </c>
      <c r="Q72" s="14" t="str">
        <f>'Part 2 - calculations'!Q166</f>
        <v/>
      </c>
      <c r="R72" s="14" t="str">
        <f>'Part 2 - calculations'!R166</f>
        <v/>
      </c>
      <c r="S72" s="14" t="str">
        <f>'Part 2 - calculations'!S166</f>
        <v/>
      </c>
      <c r="T72" s="14" t="str">
        <f>'Part 2 - calculations'!T166</f>
        <v/>
      </c>
      <c r="U72" s="14" t="str">
        <f>'Part 2 - calculations'!U166</f>
        <v/>
      </c>
      <c r="V72" s="14" t="str">
        <f>'Part 2 - calculations'!V166</f>
        <v/>
      </c>
      <c r="W72" s="14" t="str">
        <f>'Part 2 - calculations'!W166</f>
        <v/>
      </c>
    </row>
    <row r="73" spans="2:23">
      <c r="B73" s="1" t="s">
        <v>7</v>
      </c>
      <c r="C73" s="16"/>
      <c r="D73" s="14">
        <f>'Part 2 - calculations'!D205</f>
        <v>1733.3611117746484</v>
      </c>
      <c r="E73" s="14">
        <f>'Part 2 - calculations'!E205</f>
        <v>-1326.4882832104217</v>
      </c>
      <c r="F73" s="14">
        <f>'Part 2 - calculations'!F205</f>
        <v>-1354.0293828193721</v>
      </c>
      <c r="G73" s="14">
        <f>'Part 2 - calculations'!G205</f>
        <v>-1387.8929328989955</v>
      </c>
      <c r="H73" s="14">
        <f>'Part 2 - calculations'!H205</f>
        <v>-1428.6382545945894</v>
      </c>
      <c r="I73" s="14">
        <f>'Part 2 - calculations'!I205</f>
        <v>4751.6825673408002</v>
      </c>
      <c r="J73" s="14">
        <f>'Part 2 - calculations'!J205</f>
        <v>4835.4602186876164</v>
      </c>
      <c r="K73" s="14">
        <f>'Part 2 - calculations'!K205</f>
        <v>4920.913423061369</v>
      </c>
      <c r="L73" s="14" t="str">
        <f>'Part 2 - calculations'!L205</f>
        <v/>
      </c>
      <c r="M73" s="14" t="str">
        <f>'Part 2 - calculations'!M205</f>
        <v/>
      </c>
      <c r="N73" s="14" t="str">
        <f>'Part 2 - calculations'!N205</f>
        <v/>
      </c>
      <c r="O73" s="14" t="str">
        <f>'Part 2 - calculations'!O205</f>
        <v/>
      </c>
      <c r="P73" s="14" t="str">
        <f>'Part 2 - calculations'!P205</f>
        <v/>
      </c>
      <c r="Q73" s="14" t="str">
        <f>'Part 2 - calculations'!Q205</f>
        <v/>
      </c>
      <c r="R73" s="14" t="str">
        <f>'Part 2 - calculations'!R205</f>
        <v/>
      </c>
      <c r="S73" s="14" t="str">
        <f>'Part 2 - calculations'!S205</f>
        <v/>
      </c>
      <c r="T73" s="14" t="str">
        <f>'Part 2 - calculations'!T205</f>
        <v/>
      </c>
      <c r="U73" s="14" t="str">
        <f>'Part 2 - calculations'!U205</f>
        <v/>
      </c>
      <c r="V73" s="14" t="str">
        <f>'Part 2 - calculations'!V205</f>
        <v/>
      </c>
      <c r="W73" s="14" t="str">
        <f>'Part 2 - calculations'!W205</f>
        <v/>
      </c>
    </row>
    <row r="74" spans="2:23">
      <c r="B74" s="1" t="s">
        <v>8</v>
      </c>
      <c r="C74" s="16"/>
      <c r="D74" s="14" t="str">
        <f>'Part 2 - calculations'!D244</f>
        <v/>
      </c>
      <c r="E74" s="14" t="str">
        <f>'Part 2 - calculations'!E244</f>
        <v/>
      </c>
      <c r="F74" s="14" t="str">
        <f>'Part 2 - calculations'!F244</f>
        <v/>
      </c>
      <c r="G74" s="14" t="str">
        <f>'Part 2 - calculations'!G244</f>
        <v/>
      </c>
      <c r="H74" s="14" t="str">
        <f>'Part 2 - calculations'!H244</f>
        <v/>
      </c>
      <c r="I74" s="14" t="str">
        <f>'Part 2 - calculations'!I244</f>
        <v/>
      </c>
      <c r="J74" s="14" t="str">
        <f>'Part 2 - calculations'!J244</f>
        <v/>
      </c>
      <c r="K74" s="14" t="str">
        <f>'Part 2 - calculations'!K244</f>
        <v/>
      </c>
      <c r="L74" s="14" t="str">
        <f>'Part 2 - calculations'!L244</f>
        <v/>
      </c>
      <c r="M74" s="14" t="str">
        <f>'Part 2 - calculations'!M244</f>
        <v/>
      </c>
      <c r="N74" s="14" t="str">
        <f>'Part 2 - calculations'!N244</f>
        <v/>
      </c>
      <c r="O74" s="14" t="str">
        <f>'Part 2 - calculations'!O244</f>
        <v/>
      </c>
      <c r="P74" s="14" t="str">
        <f>'Part 2 - calculations'!P244</f>
        <v/>
      </c>
      <c r="Q74" s="14" t="str">
        <f>'Part 2 - calculations'!Q244</f>
        <v/>
      </c>
      <c r="R74" s="14" t="str">
        <f>'Part 2 - calculations'!R244</f>
        <v/>
      </c>
      <c r="S74" s="14" t="str">
        <f>'Part 2 - calculations'!S244</f>
        <v/>
      </c>
      <c r="T74" s="14" t="str">
        <f>'Part 2 - calculations'!T244</f>
        <v/>
      </c>
      <c r="U74" s="14" t="str">
        <f>'Part 2 - calculations'!U244</f>
        <v/>
      </c>
      <c r="V74" s="14" t="str">
        <f>'Part 2 - calculations'!V244</f>
        <v/>
      </c>
      <c r="W74" s="14" t="str">
        <f>'Part 2 - calculations'!W244</f>
        <v/>
      </c>
    </row>
    <row r="75" spans="2:23">
      <c r="B75" s="1" t="s">
        <v>9</v>
      </c>
      <c r="C75" s="16"/>
      <c r="D75" s="14">
        <f>'Part 2 - calculations'!D283</f>
        <v>3248.1708652947846</v>
      </c>
      <c r="E75" s="14">
        <f>'Part 2 - calculations'!E283</f>
        <v>224.7881014659763</v>
      </c>
      <c r="F75" s="14">
        <f>'Part 2 - calculations'!F283</f>
        <v>236.75438416915026</v>
      </c>
      <c r="G75" s="14">
        <f>'Part 2 - calculations'!G283</f>
        <v>245.68842666154592</v>
      </c>
      <c r="H75" s="14">
        <f>'Part 2 - calculations'!H283</f>
        <v>251.30057452840953</v>
      </c>
      <c r="I75" s="14">
        <f>'Part 2 - calculations'!I283</f>
        <v>253.27934959395327</v>
      </c>
      <c r="J75" s="14">
        <f>'Part 2 - calculations'!J283</f>
        <v>251.28989129904653</v>
      </c>
      <c r="K75" s="14">
        <f>'Part 2 - calculations'!K283</f>
        <v>4920.913423061369</v>
      </c>
      <c r="L75" s="14" t="str">
        <f>'Part 2 - calculations'!L283</f>
        <v/>
      </c>
      <c r="M75" s="14" t="str">
        <f>'Part 2 - calculations'!M283</f>
        <v/>
      </c>
      <c r="N75" s="14" t="str">
        <f>'Part 2 - calculations'!N283</f>
        <v/>
      </c>
      <c r="O75" s="14" t="str">
        <f>'Part 2 - calculations'!O283</f>
        <v/>
      </c>
      <c r="P75" s="14" t="str">
        <f>'Part 2 - calculations'!P283</f>
        <v/>
      </c>
      <c r="Q75" s="14" t="str">
        <f>'Part 2 - calculations'!Q283</f>
        <v/>
      </c>
      <c r="R75" s="14" t="str">
        <f>'Part 2 - calculations'!R283</f>
        <v/>
      </c>
      <c r="S75" s="14" t="str">
        <f>'Part 2 - calculations'!S283</f>
        <v/>
      </c>
      <c r="T75" s="14" t="str">
        <f>'Part 2 - calculations'!T283</f>
        <v/>
      </c>
      <c r="U75" s="14" t="str">
        <f>'Part 2 - calculations'!U283</f>
        <v/>
      </c>
      <c r="V75" s="14" t="str">
        <f>'Part 2 - calculations'!V283</f>
        <v/>
      </c>
      <c r="W75" s="14" t="str">
        <f>'Part 2 - calculations'!W283</f>
        <v/>
      </c>
    </row>
    <row r="77" spans="2:23" s="10" customFormat="1">
      <c r="B77" s="23" t="s">
        <v>488</v>
      </c>
      <c r="C77" s="31"/>
      <c r="D77" s="31"/>
      <c r="E77" s="31"/>
      <c r="F77" s="31"/>
      <c r="G77" s="31"/>
      <c r="H77" s="31"/>
      <c r="I77" s="31"/>
      <c r="J77" s="31"/>
      <c r="K77" s="31"/>
      <c r="L77" s="31"/>
      <c r="M77" s="31"/>
      <c r="N77" s="31"/>
      <c r="O77" s="31"/>
      <c r="P77" s="31"/>
    </row>
    <row r="79" spans="2:23">
      <c r="B79" s="1" t="s">
        <v>3</v>
      </c>
      <c r="C79" s="16"/>
      <c r="D79" s="14">
        <f>'Part 2 - calculations'!D56</f>
        <v>-20843.2</v>
      </c>
      <c r="E79" s="14">
        <f>'Part 2 - calculations'!E56</f>
        <v>4432.68</v>
      </c>
      <c r="F79" s="14">
        <f>'Part 2 - calculations'!F56</f>
        <v>4510.0776000000005</v>
      </c>
      <c r="G79" s="14">
        <f>'Part 2 - calculations'!G56</f>
        <v>4589.0231519999998</v>
      </c>
      <c r="H79" s="14">
        <f>'Part 2 - calculations'!H56</f>
        <v>4669.54761504</v>
      </c>
      <c r="I79" s="14">
        <f>'Part 2 - calculations'!I56</f>
        <v>4751.6825673408002</v>
      </c>
      <c r="J79" s="14">
        <f>'Part 2 - calculations'!J56</f>
        <v>4835.4602186876164</v>
      </c>
      <c r="K79" s="14">
        <f>'Part 2 - calculations'!K56</f>
        <v>4920.913423061369</v>
      </c>
      <c r="L79" s="14" t="str">
        <f>'Part 2 - calculations'!L56</f>
        <v/>
      </c>
      <c r="M79" s="14" t="str">
        <f>'Part 2 - calculations'!M56</f>
        <v/>
      </c>
      <c r="N79" s="14" t="str">
        <f>'Part 2 - calculations'!N56</f>
        <v/>
      </c>
      <c r="O79" s="14" t="str">
        <f>'Part 2 - calculations'!O56</f>
        <v/>
      </c>
      <c r="P79" s="14" t="str">
        <f>'Part 2 - calculations'!P56</f>
        <v/>
      </c>
      <c r="Q79" s="14" t="str">
        <f>'Part 2 - calculations'!Q56</f>
        <v/>
      </c>
      <c r="R79" s="14" t="str">
        <f>'Part 2 - calculations'!R56</f>
        <v/>
      </c>
      <c r="S79" s="14" t="str">
        <f>'Part 2 - calculations'!S56</f>
        <v/>
      </c>
      <c r="T79" s="14" t="str">
        <f>'Part 2 - calculations'!T56</f>
        <v/>
      </c>
      <c r="U79" s="14" t="str">
        <f>'Part 2 - calculations'!U56</f>
        <v/>
      </c>
      <c r="V79" s="14" t="str">
        <f>'Part 2 - calculations'!V56</f>
        <v/>
      </c>
      <c r="W79" s="14" t="str">
        <f>'Part 2 - calculations'!W56</f>
        <v/>
      </c>
    </row>
    <row r="80" spans="2:23">
      <c r="B80" s="1" t="s">
        <v>4</v>
      </c>
      <c r="C80" s="16"/>
      <c r="D80" s="14">
        <f>'Part 2 - calculations'!D95</f>
        <v>-2517.8383474566654</v>
      </c>
      <c r="E80" s="14">
        <f>'Part 2 - calculations'!E95</f>
        <v>-1226.217159232071</v>
      </c>
      <c r="F80" s="14">
        <f>'Part 2 - calculations'!F95</f>
        <v>-1240.7363137728762</v>
      </c>
      <c r="G80" s="14">
        <f>'Part 2 - calculations'!G95</f>
        <v>-1259.682105358836</v>
      </c>
      <c r="H80" s="14">
        <f>'Part 2 - calculations'!H95</f>
        <v>-1283.4119232378812</v>
      </c>
      <c r="I80" s="14">
        <f>'Part 2 - calculations'!I95</f>
        <v>4751.6825673408002</v>
      </c>
      <c r="J80" s="14">
        <f>'Part 2 - calculations'!J95</f>
        <v>4835.4602186876164</v>
      </c>
      <c r="K80" s="14">
        <f>'Part 2 - calculations'!K95</f>
        <v>4920.913423061369</v>
      </c>
      <c r="L80" s="14" t="str">
        <f>'Part 2 - calculations'!L95</f>
        <v/>
      </c>
      <c r="M80" s="14" t="str">
        <f>'Part 2 - calculations'!M95</f>
        <v/>
      </c>
      <c r="N80" s="14" t="str">
        <f>'Part 2 - calculations'!N95</f>
        <v/>
      </c>
      <c r="O80" s="14" t="str">
        <f>'Part 2 - calculations'!O95</f>
        <v/>
      </c>
      <c r="P80" s="14" t="str">
        <f>'Part 2 - calculations'!P95</f>
        <v/>
      </c>
      <c r="Q80" s="14" t="str">
        <f>'Part 2 - calculations'!Q95</f>
        <v/>
      </c>
      <c r="R80" s="14" t="str">
        <f>'Part 2 - calculations'!R95</f>
        <v/>
      </c>
      <c r="S80" s="14" t="str">
        <f>'Part 2 - calculations'!S95</f>
        <v/>
      </c>
      <c r="T80" s="14" t="str">
        <f>'Part 2 - calculations'!T95</f>
        <v/>
      </c>
      <c r="U80" s="14" t="str">
        <f>'Part 2 - calculations'!U95</f>
        <v/>
      </c>
      <c r="V80" s="14" t="str">
        <f>'Part 2 - calculations'!V95</f>
        <v/>
      </c>
      <c r="W80" s="14" t="str">
        <f>'Part 2 - calculations'!W95</f>
        <v/>
      </c>
    </row>
    <row r="81" spans="1:23">
      <c r="B81" s="1" t="s">
        <v>5</v>
      </c>
      <c r="C81" s="16"/>
      <c r="D81" s="14" t="str">
        <f>'Part 2 - calculations'!D134</f>
        <v/>
      </c>
      <c r="E81" s="14" t="str">
        <f>'Part 2 - calculations'!E134</f>
        <v/>
      </c>
      <c r="F81" s="14" t="str">
        <f>'Part 2 - calculations'!F134</f>
        <v/>
      </c>
      <c r="G81" s="14" t="str">
        <f>'Part 2 - calculations'!G134</f>
        <v/>
      </c>
      <c r="H81" s="14" t="str">
        <f>'Part 2 - calculations'!H134</f>
        <v/>
      </c>
      <c r="I81" s="14" t="str">
        <f>'Part 2 - calculations'!I134</f>
        <v/>
      </c>
      <c r="J81" s="14" t="str">
        <f>'Part 2 - calculations'!J134</f>
        <v/>
      </c>
      <c r="K81" s="14" t="str">
        <f>'Part 2 - calculations'!K134</f>
        <v/>
      </c>
      <c r="L81" s="14" t="str">
        <f>'Part 2 - calculations'!L134</f>
        <v/>
      </c>
      <c r="M81" s="14" t="str">
        <f>'Part 2 - calculations'!M134</f>
        <v/>
      </c>
      <c r="N81" s="14" t="str">
        <f>'Part 2 - calculations'!N134</f>
        <v/>
      </c>
      <c r="O81" s="14" t="str">
        <f>'Part 2 - calculations'!O134</f>
        <v/>
      </c>
      <c r="P81" s="14" t="str">
        <f>'Part 2 - calculations'!P134</f>
        <v/>
      </c>
      <c r="Q81" s="14" t="str">
        <f>'Part 2 - calculations'!Q134</f>
        <v/>
      </c>
      <c r="R81" s="14" t="str">
        <f>'Part 2 - calculations'!R134</f>
        <v/>
      </c>
      <c r="S81" s="14" t="str">
        <f>'Part 2 - calculations'!S134</f>
        <v/>
      </c>
      <c r="T81" s="14" t="str">
        <f>'Part 2 - calculations'!T134</f>
        <v/>
      </c>
      <c r="U81" s="14" t="str">
        <f>'Part 2 - calculations'!U134</f>
        <v/>
      </c>
      <c r="V81" s="14" t="str">
        <f>'Part 2 - calculations'!V134</f>
        <v/>
      </c>
      <c r="W81" s="14" t="str">
        <f>'Part 2 - calculations'!W134</f>
        <v/>
      </c>
    </row>
    <row r="82" spans="1:23">
      <c r="B82" s="1" t="s">
        <v>6</v>
      </c>
      <c r="C82" s="16"/>
      <c r="D82" s="14" t="str">
        <f>'Part 2 - calculations'!D167</f>
        <v/>
      </c>
      <c r="E82" s="14" t="str">
        <f>'Part 2 - calculations'!E167</f>
        <v/>
      </c>
      <c r="F82" s="14" t="str">
        <f>'Part 2 - calculations'!F167</f>
        <v/>
      </c>
      <c r="G82" s="14" t="str">
        <f>'Part 2 - calculations'!G167</f>
        <v/>
      </c>
      <c r="H82" s="14" t="str">
        <f>'Part 2 - calculations'!H167</f>
        <v/>
      </c>
      <c r="I82" s="14" t="str">
        <f>'Part 2 - calculations'!I167</f>
        <v/>
      </c>
      <c r="J82" s="14" t="str">
        <f>'Part 2 - calculations'!J167</f>
        <v/>
      </c>
      <c r="K82" s="14" t="str">
        <f>'Part 2 - calculations'!K167</f>
        <v/>
      </c>
      <c r="L82" s="14" t="str">
        <f>'Part 2 - calculations'!L167</f>
        <v/>
      </c>
      <c r="M82" s="14" t="str">
        <f>'Part 2 - calculations'!M167</f>
        <v/>
      </c>
      <c r="N82" s="14" t="str">
        <f>'Part 2 - calculations'!N167</f>
        <v/>
      </c>
      <c r="O82" s="14" t="str">
        <f>'Part 2 - calculations'!O167</f>
        <v/>
      </c>
      <c r="P82" s="14" t="str">
        <f>'Part 2 - calculations'!P167</f>
        <v/>
      </c>
      <c r="Q82" s="14" t="str">
        <f>'Part 2 - calculations'!Q167</f>
        <v/>
      </c>
      <c r="R82" s="14" t="str">
        <f>'Part 2 - calculations'!R167</f>
        <v/>
      </c>
      <c r="S82" s="14" t="str">
        <f>'Part 2 - calculations'!S167</f>
        <v/>
      </c>
      <c r="T82" s="14" t="str">
        <f>'Part 2 - calculations'!T167</f>
        <v/>
      </c>
      <c r="U82" s="14" t="str">
        <f>'Part 2 - calculations'!U167</f>
        <v/>
      </c>
      <c r="V82" s="14" t="str">
        <f>'Part 2 - calculations'!V167</f>
        <v/>
      </c>
      <c r="W82" s="14" t="str">
        <f>'Part 2 - calculations'!W167</f>
        <v/>
      </c>
    </row>
    <row r="83" spans="1:23">
      <c r="B83" s="1" t="s">
        <v>7</v>
      </c>
      <c r="C83" s="16"/>
      <c r="D83" s="14">
        <f>'Part 2 - calculations'!D206</f>
        <v>-2606.7988882253512</v>
      </c>
      <c r="E83" s="14">
        <f>'Part 2 - calculations'!E206</f>
        <v>-1326.4882832104217</v>
      </c>
      <c r="F83" s="14">
        <f>'Part 2 - calculations'!F206</f>
        <v>-1354.0293828193721</v>
      </c>
      <c r="G83" s="14">
        <f>'Part 2 - calculations'!G206</f>
        <v>-1387.8929328989955</v>
      </c>
      <c r="H83" s="14">
        <f>'Part 2 - calculations'!H206</f>
        <v>-1428.6382545945894</v>
      </c>
      <c r="I83" s="14">
        <f>'Part 2 - calculations'!I206</f>
        <v>4751.6825673408002</v>
      </c>
      <c r="J83" s="14">
        <f>'Part 2 - calculations'!J206</f>
        <v>4835.4602186876164</v>
      </c>
      <c r="K83" s="14">
        <f>'Part 2 - calculations'!K206</f>
        <v>4920.913423061369</v>
      </c>
      <c r="L83" s="14" t="str">
        <f>'Part 2 - calculations'!L206</f>
        <v/>
      </c>
      <c r="M83" s="14" t="str">
        <f>'Part 2 - calculations'!M206</f>
        <v/>
      </c>
      <c r="N83" s="14" t="str">
        <f>'Part 2 - calculations'!N206</f>
        <v/>
      </c>
      <c r="O83" s="14" t="str">
        <f>'Part 2 - calculations'!O206</f>
        <v/>
      </c>
      <c r="P83" s="14" t="str">
        <f>'Part 2 - calculations'!P206</f>
        <v/>
      </c>
      <c r="Q83" s="14" t="str">
        <f>'Part 2 - calculations'!Q206</f>
        <v/>
      </c>
      <c r="R83" s="14" t="str">
        <f>'Part 2 - calculations'!R206</f>
        <v/>
      </c>
      <c r="S83" s="14" t="str">
        <f>'Part 2 - calculations'!S206</f>
        <v/>
      </c>
      <c r="T83" s="14" t="str">
        <f>'Part 2 - calculations'!T206</f>
        <v/>
      </c>
      <c r="U83" s="14" t="str">
        <f>'Part 2 - calculations'!U206</f>
        <v/>
      </c>
      <c r="V83" s="14" t="str">
        <f>'Part 2 - calculations'!V206</f>
        <v/>
      </c>
      <c r="W83" s="14" t="str">
        <f>'Part 2 - calculations'!W206</f>
        <v/>
      </c>
    </row>
    <row r="84" spans="1:23">
      <c r="B84" s="1" t="s">
        <v>8</v>
      </c>
      <c r="C84" s="16"/>
      <c r="D84" s="14" t="str">
        <f>'Part 2 - calculations'!D245</f>
        <v/>
      </c>
      <c r="E84" s="14" t="str">
        <f>'Part 2 - calculations'!E245</f>
        <v/>
      </c>
      <c r="F84" s="14" t="str">
        <f>'Part 2 - calculations'!F245</f>
        <v/>
      </c>
      <c r="G84" s="14" t="str">
        <f>'Part 2 - calculations'!G245</f>
        <v/>
      </c>
      <c r="H84" s="14" t="str">
        <f>'Part 2 - calculations'!H245</f>
        <v/>
      </c>
      <c r="I84" s="14" t="str">
        <f>'Part 2 - calculations'!I245</f>
        <v/>
      </c>
      <c r="J84" s="14" t="str">
        <f>'Part 2 - calculations'!J245</f>
        <v/>
      </c>
      <c r="K84" s="14" t="str">
        <f>'Part 2 - calculations'!K245</f>
        <v/>
      </c>
      <c r="L84" s="14" t="str">
        <f>'Part 2 - calculations'!L245</f>
        <v/>
      </c>
      <c r="M84" s="14" t="str">
        <f>'Part 2 - calculations'!M245</f>
        <v/>
      </c>
      <c r="N84" s="14" t="str">
        <f>'Part 2 - calculations'!N245</f>
        <v/>
      </c>
      <c r="O84" s="14" t="str">
        <f>'Part 2 - calculations'!O245</f>
        <v/>
      </c>
      <c r="P84" s="14" t="str">
        <f>'Part 2 - calculations'!P245</f>
        <v/>
      </c>
      <c r="Q84" s="14" t="str">
        <f>'Part 2 - calculations'!Q245</f>
        <v/>
      </c>
      <c r="R84" s="14" t="str">
        <f>'Part 2 - calculations'!R245</f>
        <v/>
      </c>
      <c r="S84" s="14" t="str">
        <f>'Part 2 - calculations'!S245</f>
        <v/>
      </c>
      <c r="T84" s="14" t="str">
        <f>'Part 2 - calculations'!T245</f>
        <v/>
      </c>
      <c r="U84" s="14" t="str">
        <f>'Part 2 - calculations'!U245</f>
        <v/>
      </c>
      <c r="V84" s="14" t="str">
        <f>'Part 2 - calculations'!V245</f>
        <v/>
      </c>
      <c r="W84" s="14" t="str">
        <f>'Part 2 - calculations'!W245</f>
        <v/>
      </c>
    </row>
    <row r="85" spans="1:23">
      <c r="B85" s="1" t="s">
        <v>9</v>
      </c>
      <c r="C85" s="16"/>
      <c r="D85" s="14">
        <f>'Part 2 - calculations'!D284</f>
        <v>-1091.9891347052155</v>
      </c>
      <c r="E85" s="14">
        <f>'Part 2 - calculations'!E284</f>
        <v>224.7881014659763</v>
      </c>
      <c r="F85" s="14">
        <f>'Part 2 - calculations'!F284</f>
        <v>236.75438416915026</v>
      </c>
      <c r="G85" s="14">
        <f>'Part 2 - calculations'!G284</f>
        <v>245.68842666154592</v>
      </c>
      <c r="H85" s="14">
        <f>'Part 2 - calculations'!H284</f>
        <v>251.30057452840953</v>
      </c>
      <c r="I85" s="14">
        <f>'Part 2 - calculations'!I284</f>
        <v>253.27934959395327</v>
      </c>
      <c r="J85" s="14">
        <f>'Part 2 - calculations'!J284</f>
        <v>251.28989129904653</v>
      </c>
      <c r="K85" s="14">
        <f>'Part 2 - calculations'!K284</f>
        <v>4920.913423061369</v>
      </c>
      <c r="L85" s="14" t="str">
        <f>'Part 2 - calculations'!L284</f>
        <v/>
      </c>
      <c r="M85" s="14" t="str">
        <f>'Part 2 - calculations'!M284</f>
        <v/>
      </c>
      <c r="N85" s="14" t="str">
        <f>'Part 2 - calculations'!N284</f>
        <v/>
      </c>
      <c r="O85" s="14" t="str">
        <f>'Part 2 - calculations'!O284</f>
        <v/>
      </c>
      <c r="P85" s="14" t="str">
        <f>'Part 2 - calculations'!P284</f>
        <v/>
      </c>
      <c r="Q85" s="14" t="str">
        <f>'Part 2 - calculations'!Q284</f>
        <v/>
      </c>
      <c r="R85" s="14" t="str">
        <f>'Part 2 - calculations'!R284</f>
        <v/>
      </c>
      <c r="S85" s="14" t="str">
        <f>'Part 2 - calculations'!S284</f>
        <v/>
      </c>
      <c r="T85" s="14" t="str">
        <f>'Part 2 - calculations'!T284</f>
        <v/>
      </c>
      <c r="U85" s="14" t="str">
        <f>'Part 2 - calculations'!U284</f>
        <v/>
      </c>
      <c r="V85" s="14" t="str">
        <f>'Part 2 - calculations'!V284</f>
        <v/>
      </c>
      <c r="W85" s="14" t="str">
        <f>'Part 2 - calculations'!W284</f>
        <v/>
      </c>
    </row>
    <row r="87" spans="1:23" s="19" customFormat="1">
      <c r="A87" s="17" t="s">
        <v>561</v>
      </c>
      <c r="B87" s="18"/>
      <c r="G87" s="18"/>
    </row>
    <row r="88" spans="1:23" s="62" customFormat="1"/>
    <row r="89" spans="1:23" s="62" customFormat="1">
      <c r="B89" s="62" t="s">
        <v>26</v>
      </c>
      <c r="D89" s="64">
        <v>1</v>
      </c>
      <c r="E89" s="64">
        <f t="shared" ref="E89" si="3">IF(OR(D89=Prt2EqpLife,D89=""),"",D89+1)</f>
        <v>2</v>
      </c>
      <c r="F89" s="64">
        <f t="shared" ref="F89" si="4">IF(OR(E89=Prt2EqpLife,E89=""),"",E89+1)</f>
        <v>3</v>
      </c>
      <c r="G89" s="64">
        <f t="shared" ref="G89" si="5">IF(OR(F89=Prt2EqpLife,F89=""),"",F89+1)</f>
        <v>4</v>
      </c>
      <c r="H89" s="64">
        <f t="shared" ref="H89" si="6">IF(OR(G89=Prt2EqpLife,G89=""),"",G89+1)</f>
        <v>5</v>
      </c>
      <c r="I89" s="64">
        <f t="shared" ref="I89" si="7">IF(OR(H89=Prt2EqpLife,H89=""),"",H89+1)</f>
        <v>6</v>
      </c>
      <c r="J89" s="64">
        <f t="shared" ref="J89" si="8">IF(OR(I89=Prt2EqpLife,I89=""),"",I89+1)</f>
        <v>7</v>
      </c>
      <c r="K89" s="64">
        <f t="shared" ref="K89" si="9">IF(OR(J89=Prt2EqpLife,J89=""),"",J89+1)</f>
        <v>8</v>
      </c>
      <c r="L89" s="64" t="str">
        <f t="shared" ref="L89" si="10">IF(OR(K89=Prt2EqpLife,K89=""),"",K89+1)</f>
        <v/>
      </c>
      <c r="M89" s="64" t="str">
        <f t="shared" ref="M89" si="11">IF(OR(L89=Prt2EqpLife,L89=""),"",L89+1)</f>
        <v/>
      </c>
      <c r="N89" s="64" t="str">
        <f t="shared" ref="N89" si="12">IF(OR(M89=Prt2EqpLife,M89=""),"",M89+1)</f>
        <v/>
      </c>
      <c r="O89" s="64" t="str">
        <f t="shared" ref="O89" si="13">IF(OR(N89=Prt2EqpLife,N89=""),"",N89+1)</f>
        <v/>
      </c>
      <c r="P89" s="64" t="str">
        <f t="shared" ref="P89" si="14">IF(OR(O89=Prt2EqpLife,O89=""),"",O89+1)</f>
        <v/>
      </c>
      <c r="Q89" s="64" t="str">
        <f t="shared" ref="Q89" si="15">IF(OR(P89=Prt2EqpLife,P89=""),"",P89+1)</f>
        <v/>
      </c>
      <c r="R89" s="64" t="str">
        <f t="shared" ref="R89" si="16">IF(OR(Q89=Prt2EqpLife,Q89=""),"",Q89+1)</f>
        <v/>
      </c>
      <c r="S89" s="64" t="str">
        <f t="shared" ref="S89" si="17">IF(OR(R89=Prt2EqpLife,R89=""),"",R89+1)</f>
        <v/>
      </c>
      <c r="T89" s="64" t="str">
        <f t="shared" ref="T89" si="18">IF(OR(S89=Prt2EqpLife,S89=""),"",S89+1)</f>
        <v/>
      </c>
      <c r="U89" s="64" t="str">
        <f t="shared" ref="U89" si="19">IF(OR(T89=Prt2EqpLife,T89=""),"",T89+1)</f>
        <v/>
      </c>
      <c r="V89" s="64" t="str">
        <f t="shared" ref="V89" si="20">IF(OR(U89=Prt2EqpLife,U89=""),"",U89+1)</f>
        <v/>
      </c>
      <c r="W89" s="64" t="str">
        <f t="shared" ref="W89" si="21">IF(OR(V89=Prt2EqpLife,V89=""),"",V89+1)</f>
        <v/>
      </c>
    </row>
    <row r="90" spans="1:23" s="62" customFormat="1"/>
    <row r="91" spans="1:23" s="10" customFormat="1">
      <c r="B91" s="23" t="s">
        <v>487</v>
      </c>
      <c r="C91" s="31"/>
      <c r="D91" s="31"/>
      <c r="E91" s="31"/>
      <c r="F91" s="31"/>
      <c r="G91" s="31"/>
      <c r="H91" s="31"/>
      <c r="I91" s="31"/>
      <c r="J91" s="31"/>
      <c r="K91" s="31"/>
      <c r="L91" s="31"/>
      <c r="M91" s="31"/>
      <c r="N91" s="31"/>
      <c r="O91" s="31"/>
      <c r="P91" s="31"/>
    </row>
    <row r="92" spans="1:23" s="62" customFormat="1"/>
    <row r="93" spans="1:23" s="62" customFormat="1">
      <c r="B93" s="62" t="s">
        <v>3</v>
      </c>
      <c r="C93" s="64"/>
      <c r="D93" s="14">
        <f>SUM($D69:D69)</f>
        <v>-17805.088</v>
      </c>
      <c r="E93" s="14">
        <f>SUM($D69:E69)</f>
        <v>-13372.407999999999</v>
      </c>
      <c r="F93" s="14">
        <f>SUM($D69:F69)</f>
        <v>-8862.3303999999989</v>
      </c>
      <c r="G93" s="14">
        <f>SUM($D69:G69)</f>
        <v>-4273.3072479999992</v>
      </c>
      <c r="H93" s="14">
        <f>SUM($D69:H69)</f>
        <v>396.24036704000082</v>
      </c>
      <c r="I93" s="14">
        <f>SUM($D69:I69)</f>
        <v>5147.9229343808011</v>
      </c>
      <c r="J93" s="14">
        <f>SUM($D69:J69)</f>
        <v>9983.3831530684183</v>
      </c>
      <c r="K93" s="14">
        <f>SUM($D69:K69)</f>
        <v>14904.296576129787</v>
      </c>
      <c r="L93" s="14">
        <f>SUM($D69:L69)</f>
        <v>14904.296576129787</v>
      </c>
      <c r="M93" s="14">
        <f>SUM($D69:M69)</f>
        <v>14904.296576129787</v>
      </c>
      <c r="N93" s="14">
        <f>SUM($D69:N69)</f>
        <v>14904.296576129787</v>
      </c>
      <c r="O93" s="14">
        <f>SUM($D69:O69)</f>
        <v>14904.296576129787</v>
      </c>
      <c r="P93" s="14">
        <f>SUM($D69:P69)</f>
        <v>14904.296576129787</v>
      </c>
      <c r="Q93" s="14">
        <f>SUM($D69:Q69)</f>
        <v>14904.296576129787</v>
      </c>
      <c r="R93" s="14">
        <f>SUM($D69:R69)</f>
        <v>14904.296576129787</v>
      </c>
      <c r="S93" s="14">
        <f>SUM($D69:S69)</f>
        <v>14904.296576129787</v>
      </c>
      <c r="T93" s="14">
        <f>SUM($D69:T69)</f>
        <v>14904.296576129787</v>
      </c>
      <c r="U93" s="14">
        <f>SUM($D69:U69)</f>
        <v>14904.296576129787</v>
      </c>
      <c r="V93" s="14">
        <f>SUM($D69:V69)</f>
        <v>14904.296576129787</v>
      </c>
      <c r="W93" s="14">
        <f>SUM($D69:W69)</f>
        <v>14904.296576129787</v>
      </c>
    </row>
    <row r="94" spans="1:23" s="62" customFormat="1">
      <c r="B94" s="62" t="s">
        <v>4</v>
      </c>
      <c r="C94" s="64"/>
      <c r="D94" s="14">
        <f>SUM($D70:D70)</f>
        <v>1822.3216525433345</v>
      </c>
      <c r="E94" s="14">
        <f>SUM($D70:E70)</f>
        <v>596.10449331126347</v>
      </c>
      <c r="F94" s="14">
        <f>SUM($D70:F70)</f>
        <v>-644.63182046161273</v>
      </c>
      <c r="G94" s="14">
        <f>SUM($D70:G70)</f>
        <v>-1904.3139258204487</v>
      </c>
      <c r="H94" s="14">
        <f>SUM($D70:H70)</f>
        <v>-3187.7258490583299</v>
      </c>
      <c r="I94" s="14">
        <f>SUM($D70:I70)</f>
        <v>1563.9567182824703</v>
      </c>
      <c r="J94" s="14">
        <f>SUM($D70:J70)</f>
        <v>6399.4169369700867</v>
      </c>
      <c r="K94" s="14">
        <f>SUM($D70:K70)</f>
        <v>11320.330360031456</v>
      </c>
      <c r="L94" s="14">
        <f>SUM($D70:L70)</f>
        <v>11320.330360031456</v>
      </c>
      <c r="M94" s="14">
        <f>SUM($D70:M70)</f>
        <v>11320.330360031456</v>
      </c>
      <c r="N94" s="14">
        <f>SUM($D70:N70)</f>
        <v>11320.330360031456</v>
      </c>
      <c r="O94" s="14">
        <f>SUM($D70:O70)</f>
        <v>11320.330360031456</v>
      </c>
      <c r="P94" s="14">
        <f>SUM($D70:P70)</f>
        <v>11320.330360031456</v>
      </c>
      <c r="Q94" s="14">
        <f>SUM($D70:Q70)</f>
        <v>11320.330360031456</v>
      </c>
      <c r="R94" s="14">
        <f>SUM($D70:R70)</f>
        <v>11320.330360031456</v>
      </c>
      <c r="S94" s="14">
        <f>SUM($D70:S70)</f>
        <v>11320.330360031456</v>
      </c>
      <c r="T94" s="14">
        <f>SUM($D70:T70)</f>
        <v>11320.330360031456</v>
      </c>
      <c r="U94" s="14">
        <f>SUM($D70:U70)</f>
        <v>11320.330360031456</v>
      </c>
      <c r="V94" s="14">
        <f>SUM($D70:V70)</f>
        <v>11320.330360031456</v>
      </c>
      <c r="W94" s="14">
        <f>SUM($D70:W70)</f>
        <v>11320.330360031456</v>
      </c>
    </row>
    <row r="95" spans="1:23" s="62" customFormat="1">
      <c r="B95" s="62" t="s">
        <v>5</v>
      </c>
      <c r="C95" s="64"/>
      <c r="D95" s="14">
        <f>SUM($D71:D71)</f>
        <v>0</v>
      </c>
      <c r="E95" s="14">
        <f>SUM($D71:E71)</f>
        <v>0</v>
      </c>
      <c r="F95" s="14">
        <f>SUM($D71:F71)</f>
        <v>0</v>
      </c>
      <c r="G95" s="14">
        <f>SUM($D71:G71)</f>
        <v>0</v>
      </c>
      <c r="H95" s="14">
        <f>SUM($D71:H71)</f>
        <v>0</v>
      </c>
      <c r="I95" s="14">
        <f>SUM($D71:I71)</f>
        <v>0</v>
      </c>
      <c r="J95" s="14">
        <f>SUM($D71:J71)</f>
        <v>0</v>
      </c>
      <c r="K95" s="14">
        <f>SUM($D71:K71)</f>
        <v>0</v>
      </c>
      <c r="L95" s="14">
        <f>SUM($D71:L71)</f>
        <v>0</v>
      </c>
      <c r="M95" s="14">
        <f>SUM($D71:M71)</f>
        <v>0</v>
      </c>
      <c r="N95" s="14">
        <f>SUM($D71:N71)</f>
        <v>0</v>
      </c>
      <c r="O95" s="14">
        <f>SUM($D71:O71)</f>
        <v>0</v>
      </c>
      <c r="P95" s="14">
        <f>SUM($D71:P71)</f>
        <v>0</v>
      </c>
      <c r="Q95" s="14">
        <f>SUM($D71:Q71)</f>
        <v>0</v>
      </c>
      <c r="R95" s="14">
        <f>SUM($D71:R71)</f>
        <v>0</v>
      </c>
      <c r="S95" s="14">
        <f>SUM($D71:S71)</f>
        <v>0</v>
      </c>
      <c r="T95" s="14">
        <f>SUM($D71:T71)</f>
        <v>0</v>
      </c>
      <c r="U95" s="14">
        <f>SUM($D71:U71)</f>
        <v>0</v>
      </c>
      <c r="V95" s="14">
        <f>SUM($D71:V71)</f>
        <v>0</v>
      </c>
      <c r="W95" s="14">
        <f>SUM($D71:W71)</f>
        <v>0</v>
      </c>
    </row>
    <row r="96" spans="1:23" s="62" customFormat="1">
      <c r="B96" s="62" t="s">
        <v>6</v>
      </c>
      <c r="C96" s="64"/>
      <c r="D96" s="14">
        <f>SUM($D72:D72)</f>
        <v>0</v>
      </c>
      <c r="E96" s="14">
        <f>SUM($D72:E72)</f>
        <v>0</v>
      </c>
      <c r="F96" s="14">
        <f>SUM($D72:F72)</f>
        <v>0</v>
      </c>
      <c r="G96" s="14">
        <f>SUM($D72:G72)</f>
        <v>0</v>
      </c>
      <c r="H96" s="14">
        <f>SUM($D72:H72)</f>
        <v>0</v>
      </c>
      <c r="I96" s="14">
        <f>SUM($D72:I72)</f>
        <v>0</v>
      </c>
      <c r="J96" s="14">
        <f>SUM($D72:J72)</f>
        <v>0</v>
      </c>
      <c r="K96" s="14">
        <f>SUM($D72:K72)</f>
        <v>0</v>
      </c>
      <c r="L96" s="14">
        <f>SUM($D72:L72)</f>
        <v>0</v>
      </c>
      <c r="M96" s="14">
        <f>SUM($D72:M72)</f>
        <v>0</v>
      </c>
      <c r="N96" s="14">
        <f>SUM($D72:N72)</f>
        <v>0</v>
      </c>
      <c r="O96" s="14">
        <f>SUM($D72:O72)</f>
        <v>0</v>
      </c>
      <c r="P96" s="14">
        <f>SUM($D72:P72)</f>
        <v>0</v>
      </c>
      <c r="Q96" s="14">
        <f>SUM($D72:Q72)</f>
        <v>0</v>
      </c>
      <c r="R96" s="14">
        <f>SUM($D72:R72)</f>
        <v>0</v>
      </c>
      <c r="S96" s="14">
        <f>SUM($D72:S72)</f>
        <v>0</v>
      </c>
      <c r="T96" s="14">
        <f>SUM($D72:T72)</f>
        <v>0</v>
      </c>
      <c r="U96" s="14">
        <f>SUM($D72:U72)</f>
        <v>0</v>
      </c>
      <c r="V96" s="14">
        <f>SUM($D72:V72)</f>
        <v>0</v>
      </c>
      <c r="W96" s="14">
        <f>SUM($D72:W72)</f>
        <v>0</v>
      </c>
    </row>
    <row r="97" spans="1:23" s="62" customFormat="1">
      <c r="B97" s="62" t="s">
        <v>7</v>
      </c>
      <c r="C97" s="64"/>
      <c r="D97" s="14">
        <f>SUM($D73:D73)</f>
        <v>1733.3611117746484</v>
      </c>
      <c r="E97" s="14">
        <f>SUM($D73:E73)</f>
        <v>406.87282856422667</v>
      </c>
      <c r="F97" s="14">
        <f>SUM($D73:F73)</f>
        <v>-947.15655425514547</v>
      </c>
      <c r="G97" s="14">
        <f>SUM($D73:G73)</f>
        <v>-2335.0494871541409</v>
      </c>
      <c r="H97" s="14">
        <f>SUM($D73:H73)</f>
        <v>-3763.6877417487303</v>
      </c>
      <c r="I97" s="14">
        <f>SUM($D73:I73)</f>
        <v>987.9948255920699</v>
      </c>
      <c r="J97" s="14">
        <f>SUM($D73:J73)</f>
        <v>5823.4550442796863</v>
      </c>
      <c r="K97" s="14">
        <f>SUM($D73:K73)</f>
        <v>10744.368467341055</v>
      </c>
      <c r="L97" s="14">
        <f>SUM($D73:L73)</f>
        <v>10744.368467341055</v>
      </c>
      <c r="M97" s="14">
        <f>SUM($D73:M73)</f>
        <v>10744.368467341055</v>
      </c>
      <c r="N97" s="14">
        <f>SUM($D73:N73)</f>
        <v>10744.368467341055</v>
      </c>
      <c r="O97" s="14">
        <f>SUM($D73:O73)</f>
        <v>10744.368467341055</v>
      </c>
      <c r="P97" s="14">
        <f>SUM($D73:P73)</f>
        <v>10744.368467341055</v>
      </c>
      <c r="Q97" s="14">
        <f>SUM($D73:Q73)</f>
        <v>10744.368467341055</v>
      </c>
      <c r="R97" s="14">
        <f>SUM($D73:R73)</f>
        <v>10744.368467341055</v>
      </c>
      <c r="S97" s="14">
        <f>SUM($D73:S73)</f>
        <v>10744.368467341055</v>
      </c>
      <c r="T97" s="14">
        <f>SUM($D73:T73)</f>
        <v>10744.368467341055</v>
      </c>
      <c r="U97" s="14">
        <f>SUM($D73:U73)</f>
        <v>10744.368467341055</v>
      </c>
      <c r="V97" s="14">
        <f>SUM($D73:V73)</f>
        <v>10744.368467341055</v>
      </c>
      <c r="W97" s="14">
        <f>SUM($D73:W73)</f>
        <v>10744.368467341055</v>
      </c>
    </row>
    <row r="98" spans="1:23" s="62" customFormat="1">
      <c r="B98" s="62" t="s">
        <v>8</v>
      </c>
      <c r="C98" s="64"/>
      <c r="D98" s="14">
        <f>SUM($D74:D74)</f>
        <v>0</v>
      </c>
      <c r="E98" s="14">
        <f>SUM($D74:E74)</f>
        <v>0</v>
      </c>
      <c r="F98" s="14">
        <f>SUM($D74:F74)</f>
        <v>0</v>
      </c>
      <c r="G98" s="14">
        <f>SUM($D74:G74)</f>
        <v>0</v>
      </c>
      <c r="H98" s="14">
        <f>SUM($D74:H74)</f>
        <v>0</v>
      </c>
      <c r="I98" s="14">
        <f>SUM($D74:I74)</f>
        <v>0</v>
      </c>
      <c r="J98" s="14">
        <f>SUM($D74:J74)</f>
        <v>0</v>
      </c>
      <c r="K98" s="14">
        <f>SUM($D74:K74)</f>
        <v>0</v>
      </c>
      <c r="L98" s="14">
        <f>SUM($D74:L74)</f>
        <v>0</v>
      </c>
      <c r="M98" s="14">
        <f>SUM($D74:M74)</f>
        <v>0</v>
      </c>
      <c r="N98" s="14">
        <f>SUM($D74:N74)</f>
        <v>0</v>
      </c>
      <c r="O98" s="14">
        <f>SUM($D74:O74)</f>
        <v>0</v>
      </c>
      <c r="P98" s="14">
        <f>SUM($D74:P74)</f>
        <v>0</v>
      </c>
      <c r="Q98" s="14">
        <f>SUM($D74:Q74)</f>
        <v>0</v>
      </c>
      <c r="R98" s="14">
        <f>SUM($D74:R74)</f>
        <v>0</v>
      </c>
      <c r="S98" s="14">
        <f>SUM($D74:S74)</f>
        <v>0</v>
      </c>
      <c r="T98" s="14">
        <f>SUM($D74:T74)</f>
        <v>0</v>
      </c>
      <c r="U98" s="14">
        <f>SUM($D74:U74)</f>
        <v>0</v>
      </c>
      <c r="V98" s="14">
        <f>SUM($D74:V74)</f>
        <v>0</v>
      </c>
      <c r="W98" s="14">
        <f>SUM($D74:W74)</f>
        <v>0</v>
      </c>
    </row>
    <row r="99" spans="1:23" s="62" customFormat="1">
      <c r="B99" s="62" t="s">
        <v>9</v>
      </c>
      <c r="C99" s="64"/>
      <c r="D99" s="14">
        <f>SUM($D75:D75)</f>
        <v>3248.1708652947846</v>
      </c>
      <c r="E99" s="14">
        <f>SUM($D75:E75)</f>
        <v>3472.9589667607606</v>
      </c>
      <c r="F99" s="14">
        <f>SUM($D75:F75)</f>
        <v>3709.713350929911</v>
      </c>
      <c r="G99" s="14">
        <f>SUM($D75:G75)</f>
        <v>3955.4017775914572</v>
      </c>
      <c r="H99" s="14">
        <f>SUM($D75:H75)</f>
        <v>4206.7023521198671</v>
      </c>
      <c r="I99" s="14">
        <f>SUM($D75:I75)</f>
        <v>4459.9817017138203</v>
      </c>
      <c r="J99" s="14">
        <f>SUM($D75:J75)</f>
        <v>4711.271593012867</v>
      </c>
      <c r="K99" s="14">
        <f>SUM($D75:K75)</f>
        <v>9632.185016074236</v>
      </c>
      <c r="L99" s="14">
        <f>SUM($D75:L75)</f>
        <v>9632.185016074236</v>
      </c>
      <c r="M99" s="14">
        <f>SUM($D75:M75)</f>
        <v>9632.185016074236</v>
      </c>
      <c r="N99" s="14">
        <f>SUM($D75:N75)</f>
        <v>9632.185016074236</v>
      </c>
      <c r="O99" s="14">
        <f>SUM($D75:O75)</f>
        <v>9632.185016074236</v>
      </c>
      <c r="P99" s="14">
        <f>SUM($D75:P75)</f>
        <v>9632.185016074236</v>
      </c>
      <c r="Q99" s="14">
        <f>SUM($D75:Q75)</f>
        <v>9632.185016074236</v>
      </c>
      <c r="R99" s="14">
        <f>SUM($D75:R75)</f>
        <v>9632.185016074236</v>
      </c>
      <c r="S99" s="14">
        <f>SUM($D75:S75)</f>
        <v>9632.185016074236</v>
      </c>
      <c r="T99" s="14">
        <f>SUM($D75:T75)</f>
        <v>9632.185016074236</v>
      </c>
      <c r="U99" s="14">
        <f>SUM($D75:U75)</f>
        <v>9632.185016074236</v>
      </c>
      <c r="V99" s="14">
        <f>SUM($D75:V75)</f>
        <v>9632.185016074236</v>
      </c>
      <c r="W99" s="14">
        <f>SUM($D75:W75)</f>
        <v>9632.185016074236</v>
      </c>
    </row>
    <row r="100" spans="1:23" s="62" customFormat="1"/>
    <row r="101" spans="1:23" s="10" customFormat="1">
      <c r="B101" s="23" t="s">
        <v>488</v>
      </c>
      <c r="C101" s="31"/>
      <c r="D101" s="31"/>
      <c r="E101" s="31"/>
      <c r="F101" s="31"/>
      <c r="G101" s="31"/>
      <c r="H101" s="31"/>
      <c r="I101" s="31"/>
      <c r="J101" s="31"/>
      <c r="K101" s="31"/>
      <c r="L101" s="31"/>
      <c r="M101" s="31"/>
      <c r="N101" s="31"/>
      <c r="O101" s="31"/>
      <c r="P101" s="31"/>
    </row>
    <row r="102" spans="1:23" s="62" customFormat="1"/>
    <row r="103" spans="1:23" s="62" customFormat="1">
      <c r="B103" s="62" t="s">
        <v>3</v>
      </c>
      <c r="C103" s="64"/>
      <c r="D103" s="14">
        <f>SUM($D79:D79)</f>
        <v>-20843.2</v>
      </c>
      <c r="E103" s="14">
        <f>SUM($D79:E79)</f>
        <v>-16410.52</v>
      </c>
      <c r="F103" s="14">
        <f>SUM($D79:F79)</f>
        <v>-11900.4424</v>
      </c>
      <c r="G103" s="14">
        <f>SUM($D79:G79)</f>
        <v>-7311.4192480000002</v>
      </c>
      <c r="H103" s="14">
        <f>SUM($D79:H79)</f>
        <v>-2641.8716329600002</v>
      </c>
      <c r="I103" s="14">
        <f>SUM($D79:I79)</f>
        <v>2109.8109343808001</v>
      </c>
      <c r="J103" s="14">
        <f>SUM($D79:J79)</f>
        <v>6945.2711530684164</v>
      </c>
      <c r="K103" s="14">
        <f>SUM($D79:K79)</f>
        <v>11866.184576129785</v>
      </c>
      <c r="L103" s="14">
        <f>SUM($D79:L79)</f>
        <v>11866.184576129785</v>
      </c>
      <c r="M103" s="14">
        <f>SUM($D79:M79)</f>
        <v>11866.184576129785</v>
      </c>
      <c r="N103" s="14">
        <f>SUM($D79:N79)</f>
        <v>11866.184576129785</v>
      </c>
      <c r="O103" s="14">
        <f>SUM($D79:O79)</f>
        <v>11866.184576129785</v>
      </c>
      <c r="P103" s="14">
        <f>SUM($D79:P79)</f>
        <v>11866.184576129785</v>
      </c>
      <c r="Q103" s="14">
        <f>SUM($D79:Q79)</f>
        <v>11866.184576129785</v>
      </c>
      <c r="R103" s="14">
        <f>SUM($D79:R79)</f>
        <v>11866.184576129785</v>
      </c>
      <c r="S103" s="14">
        <f>SUM($D79:S79)</f>
        <v>11866.184576129785</v>
      </c>
      <c r="T103" s="14">
        <f>SUM($D79:T79)</f>
        <v>11866.184576129785</v>
      </c>
      <c r="U103" s="14">
        <f>SUM($D79:U79)</f>
        <v>11866.184576129785</v>
      </c>
      <c r="V103" s="14">
        <f>SUM($D79:V79)</f>
        <v>11866.184576129785</v>
      </c>
      <c r="W103" s="14">
        <f>SUM($D79:W79)</f>
        <v>11866.184576129785</v>
      </c>
    </row>
    <row r="104" spans="1:23" s="62" customFormat="1">
      <c r="B104" s="62" t="s">
        <v>4</v>
      </c>
      <c r="C104" s="64"/>
      <c r="D104" s="14">
        <f>SUM($D80:D80)</f>
        <v>-2517.8383474566654</v>
      </c>
      <c r="E104" s="14">
        <f>SUM($D80:E80)</f>
        <v>-3744.0555066887364</v>
      </c>
      <c r="F104" s="14">
        <f>SUM($D80:F80)</f>
        <v>-4984.7918204616126</v>
      </c>
      <c r="G104" s="14">
        <f>SUM($D80:G80)</f>
        <v>-6244.4739258204481</v>
      </c>
      <c r="H104" s="14">
        <f>SUM($D80:H80)</f>
        <v>-7527.8858490583298</v>
      </c>
      <c r="I104" s="14">
        <f>SUM($D80:I80)</f>
        <v>-2776.2032817175295</v>
      </c>
      <c r="J104" s="14">
        <f>SUM($D80:J80)</f>
        <v>2059.2569369700868</v>
      </c>
      <c r="K104" s="14">
        <f>SUM($D80:K80)</f>
        <v>6980.1703600314559</v>
      </c>
      <c r="L104" s="14">
        <f>SUM($D80:L80)</f>
        <v>6980.1703600314559</v>
      </c>
      <c r="M104" s="14">
        <f>SUM($D80:M80)</f>
        <v>6980.1703600314559</v>
      </c>
      <c r="N104" s="14">
        <f>SUM($D80:N80)</f>
        <v>6980.1703600314559</v>
      </c>
      <c r="O104" s="14">
        <f>SUM($D80:O80)</f>
        <v>6980.1703600314559</v>
      </c>
      <c r="P104" s="14">
        <f>SUM($D80:P80)</f>
        <v>6980.1703600314559</v>
      </c>
      <c r="Q104" s="14">
        <f>SUM($D80:Q80)</f>
        <v>6980.1703600314559</v>
      </c>
      <c r="R104" s="14">
        <f>SUM($D80:R80)</f>
        <v>6980.1703600314559</v>
      </c>
      <c r="S104" s="14">
        <f>SUM($D80:S80)</f>
        <v>6980.1703600314559</v>
      </c>
      <c r="T104" s="14">
        <f>SUM($D80:T80)</f>
        <v>6980.1703600314559</v>
      </c>
      <c r="U104" s="14">
        <f>SUM($D80:U80)</f>
        <v>6980.1703600314559</v>
      </c>
      <c r="V104" s="14">
        <f>SUM($D80:V80)</f>
        <v>6980.1703600314559</v>
      </c>
      <c r="W104" s="14">
        <f>SUM($D80:W80)</f>
        <v>6980.1703600314559</v>
      </c>
    </row>
    <row r="105" spans="1:23" s="62" customFormat="1">
      <c r="B105" s="62" t="s">
        <v>5</v>
      </c>
      <c r="C105" s="64"/>
      <c r="D105" s="14">
        <f>SUM($D81:D81)</f>
        <v>0</v>
      </c>
      <c r="E105" s="14">
        <f>SUM($D81:E81)</f>
        <v>0</v>
      </c>
      <c r="F105" s="14">
        <f>SUM($D81:F81)</f>
        <v>0</v>
      </c>
      <c r="G105" s="14">
        <f>SUM($D81:G81)</f>
        <v>0</v>
      </c>
      <c r="H105" s="14">
        <f>SUM($D81:H81)</f>
        <v>0</v>
      </c>
      <c r="I105" s="14">
        <f>SUM($D81:I81)</f>
        <v>0</v>
      </c>
      <c r="J105" s="14">
        <f>SUM($D81:J81)</f>
        <v>0</v>
      </c>
      <c r="K105" s="14">
        <f>SUM($D81:K81)</f>
        <v>0</v>
      </c>
      <c r="L105" s="14">
        <f>SUM($D81:L81)</f>
        <v>0</v>
      </c>
      <c r="M105" s="14">
        <f>SUM($D81:M81)</f>
        <v>0</v>
      </c>
      <c r="N105" s="14">
        <f>SUM($D81:N81)</f>
        <v>0</v>
      </c>
      <c r="O105" s="14">
        <f>SUM($D81:O81)</f>
        <v>0</v>
      </c>
      <c r="P105" s="14">
        <f>SUM($D81:P81)</f>
        <v>0</v>
      </c>
      <c r="Q105" s="14">
        <f>SUM($D81:Q81)</f>
        <v>0</v>
      </c>
      <c r="R105" s="14">
        <f>SUM($D81:R81)</f>
        <v>0</v>
      </c>
      <c r="S105" s="14">
        <f>SUM($D81:S81)</f>
        <v>0</v>
      </c>
      <c r="T105" s="14">
        <f>SUM($D81:T81)</f>
        <v>0</v>
      </c>
      <c r="U105" s="14">
        <f>SUM($D81:U81)</f>
        <v>0</v>
      </c>
      <c r="V105" s="14">
        <f>SUM($D81:V81)</f>
        <v>0</v>
      </c>
      <c r="W105" s="14">
        <f>SUM($D81:W81)</f>
        <v>0</v>
      </c>
    </row>
    <row r="106" spans="1:23" s="62" customFormat="1">
      <c r="B106" s="62" t="s">
        <v>6</v>
      </c>
      <c r="C106" s="64"/>
      <c r="D106" s="14">
        <f>SUM($D82:D82)</f>
        <v>0</v>
      </c>
      <c r="E106" s="14">
        <f>SUM($D82:E82)</f>
        <v>0</v>
      </c>
      <c r="F106" s="14">
        <f>SUM($D82:F82)</f>
        <v>0</v>
      </c>
      <c r="G106" s="14">
        <f>SUM($D82:G82)</f>
        <v>0</v>
      </c>
      <c r="H106" s="14">
        <f>SUM($D82:H82)</f>
        <v>0</v>
      </c>
      <c r="I106" s="14">
        <f>SUM($D82:I82)</f>
        <v>0</v>
      </c>
      <c r="J106" s="14">
        <f>SUM($D82:J82)</f>
        <v>0</v>
      </c>
      <c r="K106" s="14">
        <f>SUM($D82:K82)</f>
        <v>0</v>
      </c>
      <c r="L106" s="14">
        <f>SUM($D82:L82)</f>
        <v>0</v>
      </c>
      <c r="M106" s="14">
        <f>SUM($D82:M82)</f>
        <v>0</v>
      </c>
      <c r="N106" s="14">
        <f>SUM($D82:N82)</f>
        <v>0</v>
      </c>
      <c r="O106" s="14">
        <f>SUM($D82:O82)</f>
        <v>0</v>
      </c>
      <c r="P106" s="14">
        <f>SUM($D82:P82)</f>
        <v>0</v>
      </c>
      <c r="Q106" s="14">
        <f>SUM($D82:Q82)</f>
        <v>0</v>
      </c>
      <c r="R106" s="14">
        <f>SUM($D82:R82)</f>
        <v>0</v>
      </c>
      <c r="S106" s="14">
        <f>SUM($D82:S82)</f>
        <v>0</v>
      </c>
      <c r="T106" s="14">
        <f>SUM($D82:T82)</f>
        <v>0</v>
      </c>
      <c r="U106" s="14">
        <f>SUM($D82:U82)</f>
        <v>0</v>
      </c>
      <c r="V106" s="14">
        <f>SUM($D82:V82)</f>
        <v>0</v>
      </c>
      <c r="W106" s="14">
        <f>SUM($D82:W82)</f>
        <v>0</v>
      </c>
    </row>
    <row r="107" spans="1:23" s="62" customFormat="1">
      <c r="B107" s="62" t="s">
        <v>7</v>
      </c>
      <c r="C107" s="64"/>
      <c r="D107" s="14">
        <f>SUM($D83:D83)</f>
        <v>-2606.7988882253512</v>
      </c>
      <c r="E107" s="14">
        <f>SUM($D83:E83)</f>
        <v>-3933.287171435773</v>
      </c>
      <c r="F107" s="14">
        <f>SUM($D83:F83)</f>
        <v>-5287.3165542551451</v>
      </c>
      <c r="G107" s="14">
        <f>SUM($D83:G83)</f>
        <v>-6675.2094871541403</v>
      </c>
      <c r="H107" s="14">
        <f>SUM($D83:H83)</f>
        <v>-8103.8477417487302</v>
      </c>
      <c r="I107" s="14">
        <f>SUM($D83:I83)</f>
        <v>-3352.16517440793</v>
      </c>
      <c r="J107" s="14">
        <f>SUM($D83:J83)</f>
        <v>1483.2950442796864</v>
      </c>
      <c r="K107" s="14">
        <f>SUM($D83:K83)</f>
        <v>6404.2084673410554</v>
      </c>
      <c r="L107" s="14">
        <f>SUM($D83:L83)</f>
        <v>6404.2084673410554</v>
      </c>
      <c r="M107" s="14">
        <f>SUM($D83:M83)</f>
        <v>6404.2084673410554</v>
      </c>
      <c r="N107" s="14">
        <f>SUM($D83:N83)</f>
        <v>6404.2084673410554</v>
      </c>
      <c r="O107" s="14">
        <f>SUM($D83:O83)</f>
        <v>6404.2084673410554</v>
      </c>
      <c r="P107" s="14">
        <f>SUM($D83:P83)</f>
        <v>6404.2084673410554</v>
      </c>
      <c r="Q107" s="14">
        <f>SUM($D83:Q83)</f>
        <v>6404.2084673410554</v>
      </c>
      <c r="R107" s="14">
        <f>SUM($D83:R83)</f>
        <v>6404.2084673410554</v>
      </c>
      <c r="S107" s="14">
        <f>SUM($D83:S83)</f>
        <v>6404.2084673410554</v>
      </c>
      <c r="T107" s="14">
        <f>SUM($D83:T83)</f>
        <v>6404.2084673410554</v>
      </c>
      <c r="U107" s="14">
        <f>SUM($D83:U83)</f>
        <v>6404.2084673410554</v>
      </c>
      <c r="V107" s="14">
        <f>SUM($D83:V83)</f>
        <v>6404.2084673410554</v>
      </c>
      <c r="W107" s="14">
        <f>SUM($D83:W83)</f>
        <v>6404.2084673410554</v>
      </c>
    </row>
    <row r="108" spans="1:23" s="62" customFormat="1">
      <c r="B108" s="62" t="s">
        <v>8</v>
      </c>
      <c r="C108" s="64"/>
      <c r="D108" s="14">
        <f>SUM($D84:D84)</f>
        <v>0</v>
      </c>
      <c r="E108" s="14">
        <f>SUM($D84:E84)</f>
        <v>0</v>
      </c>
      <c r="F108" s="14">
        <f>SUM($D84:F84)</f>
        <v>0</v>
      </c>
      <c r="G108" s="14">
        <f>SUM($D84:G84)</f>
        <v>0</v>
      </c>
      <c r="H108" s="14">
        <f>SUM($D84:H84)</f>
        <v>0</v>
      </c>
      <c r="I108" s="14">
        <f>SUM($D84:I84)</f>
        <v>0</v>
      </c>
      <c r="J108" s="14">
        <f>SUM($D84:J84)</f>
        <v>0</v>
      </c>
      <c r="K108" s="14">
        <f>SUM($D84:K84)</f>
        <v>0</v>
      </c>
      <c r="L108" s="14">
        <f>SUM($D84:L84)</f>
        <v>0</v>
      </c>
      <c r="M108" s="14">
        <f>SUM($D84:M84)</f>
        <v>0</v>
      </c>
      <c r="N108" s="14">
        <f>SUM($D84:N84)</f>
        <v>0</v>
      </c>
      <c r="O108" s="14">
        <f>SUM($D84:O84)</f>
        <v>0</v>
      </c>
      <c r="P108" s="14">
        <f>SUM($D84:P84)</f>
        <v>0</v>
      </c>
      <c r="Q108" s="14">
        <f>SUM($D84:Q84)</f>
        <v>0</v>
      </c>
      <c r="R108" s="14">
        <f>SUM($D84:R84)</f>
        <v>0</v>
      </c>
      <c r="S108" s="14">
        <f>SUM($D84:S84)</f>
        <v>0</v>
      </c>
      <c r="T108" s="14">
        <f>SUM($D84:T84)</f>
        <v>0</v>
      </c>
      <c r="U108" s="14">
        <f>SUM($D84:U84)</f>
        <v>0</v>
      </c>
      <c r="V108" s="14">
        <f>SUM($D84:V84)</f>
        <v>0</v>
      </c>
      <c r="W108" s="14">
        <f>SUM($D84:W84)</f>
        <v>0</v>
      </c>
    </row>
    <row r="109" spans="1:23" s="62" customFormat="1">
      <c r="B109" s="62" t="s">
        <v>9</v>
      </c>
      <c r="C109" s="64"/>
      <c r="D109" s="14">
        <f>SUM($D85:D85)</f>
        <v>-1091.9891347052155</v>
      </c>
      <c r="E109" s="14">
        <f>SUM($D85:E85)</f>
        <v>-867.20103323923922</v>
      </c>
      <c r="F109" s="14">
        <f>SUM($D85:F85)</f>
        <v>-630.44664907008894</v>
      </c>
      <c r="G109" s="14">
        <f>SUM($D85:G85)</f>
        <v>-384.75822240854302</v>
      </c>
      <c r="H109" s="14">
        <f>SUM($D85:H85)</f>
        <v>-133.45764788013349</v>
      </c>
      <c r="I109" s="14">
        <f>SUM($D85:I85)</f>
        <v>119.82170171381978</v>
      </c>
      <c r="J109" s="14">
        <f>SUM($D85:J85)</f>
        <v>371.11159301286631</v>
      </c>
      <c r="K109" s="14">
        <f>SUM($D85:K85)</f>
        <v>5292.0250160742353</v>
      </c>
      <c r="L109" s="14">
        <f>SUM($D85:L85)</f>
        <v>5292.0250160742353</v>
      </c>
      <c r="M109" s="14">
        <f>SUM($D85:M85)</f>
        <v>5292.0250160742353</v>
      </c>
      <c r="N109" s="14">
        <f>SUM($D85:N85)</f>
        <v>5292.0250160742353</v>
      </c>
      <c r="O109" s="14">
        <f>SUM($D85:O85)</f>
        <v>5292.0250160742353</v>
      </c>
      <c r="P109" s="14">
        <f>SUM($D85:P85)</f>
        <v>5292.0250160742353</v>
      </c>
      <c r="Q109" s="14">
        <f>SUM($D85:Q85)</f>
        <v>5292.0250160742353</v>
      </c>
      <c r="R109" s="14">
        <f>SUM($D85:R85)</f>
        <v>5292.0250160742353</v>
      </c>
      <c r="S109" s="14">
        <f>SUM($D85:S85)</f>
        <v>5292.0250160742353</v>
      </c>
      <c r="T109" s="14">
        <f>SUM($D85:T85)</f>
        <v>5292.0250160742353</v>
      </c>
      <c r="U109" s="14">
        <f>SUM($D85:U85)</f>
        <v>5292.0250160742353</v>
      </c>
      <c r="V109" s="14">
        <f>SUM($D85:V85)</f>
        <v>5292.0250160742353</v>
      </c>
      <c r="W109" s="14">
        <f>SUM($D85:W85)</f>
        <v>5292.0250160742353</v>
      </c>
    </row>
    <row r="110" spans="1:23" s="62" customFormat="1"/>
    <row r="111" spans="1:23" s="6" customFormat="1" ht="15.75">
      <c r="A111" s="9" t="s">
        <v>31</v>
      </c>
      <c r="F111" s="7"/>
    </row>
  </sheetData>
  <sortState ref="L19:P26">
    <sortCondition ref="P19:P26"/>
  </sortState>
  <mergeCells count="2">
    <mergeCell ref="D54:J54"/>
    <mergeCell ref="B52:J52"/>
  </mergeCells>
  <pageMargins left="0.70866141732283472" right="0.70866141732283472" top="0.74803149606299213" bottom="0.74803149606299213" header="0.31496062992125984" footer="0.31496062992125984"/>
  <pageSetup paperSize="9" scale="66" orientation="landscape" r:id="rId1"/>
  <headerFooter>
    <oddHeader>&amp;R&amp;G</oddHeader>
    <oddFooter xml:space="preserve">&amp;C&amp;"Arial,Regular"&amp;8&amp;A&amp;R&amp;"Arial,Regular"&amp;7© Energetics Pty Ltd 2013&amp;8         Page &amp;P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A290"/>
  <sheetViews>
    <sheetView showGridLines="0" zoomScale="85" zoomScaleNormal="85" workbookViewId="0">
      <pane xSplit="2" ySplit="7" topLeftCell="C8" activePane="bottomRight" state="frozen"/>
      <selection pane="topRight" activeCell="C1" sqref="C1"/>
      <selection pane="bottomLeft" activeCell="A8" sqref="A8"/>
      <selection pane="bottomRight"/>
    </sheetView>
  </sheetViews>
  <sheetFormatPr defaultRowHeight="12.75"/>
  <cols>
    <col min="1" max="1" width="2.28515625" style="1" customWidth="1"/>
    <col min="2" max="2" width="45.28515625" style="1" customWidth="1"/>
    <col min="3" max="22" width="9.85546875" style="1" customWidth="1"/>
    <col min="23" max="36" width="9.140625" style="1"/>
    <col min="37" max="53" width="9.140625" style="62"/>
    <col min="54" max="16384" width="9.140625" style="1"/>
  </cols>
  <sheetData>
    <row r="1" spans="1:53" s="2" customFormat="1" ht="8.25" customHeight="1">
      <c r="F1" s="3"/>
    </row>
    <row r="2" spans="1:53" s="4" customFormat="1" ht="63.75" customHeight="1">
      <c r="F2" s="5"/>
    </row>
    <row r="3" spans="1:53" s="6" customFormat="1" ht="24.75" customHeight="1">
      <c r="A3" s="6" t="str">
        <f>'Introduction and Disclaimer'!A3</f>
        <v>Energy Efficiency and Renewables Finance Guide: Lighting upgrades case study</v>
      </c>
      <c r="F3" s="7"/>
    </row>
    <row r="4" spans="1:53" ht="4.5" customHeight="1">
      <c r="F4" s="8"/>
    </row>
    <row r="5" spans="1:53" s="6" customFormat="1" ht="15.75">
      <c r="A5" s="9" t="s">
        <v>61</v>
      </c>
      <c r="F5" s="7"/>
    </row>
    <row r="7" spans="1:53">
      <c r="B7" s="1" t="s">
        <v>26</v>
      </c>
      <c r="D7" s="16">
        <v>1</v>
      </c>
      <c r="E7" s="16">
        <f t="shared" ref="E7:AJ7" si="0">IF(OR(D7=Prt2EqpLife,D7=""),"",D7+1)</f>
        <v>2</v>
      </c>
      <c r="F7" s="16">
        <f t="shared" si="0"/>
        <v>3</v>
      </c>
      <c r="G7" s="16">
        <f t="shared" si="0"/>
        <v>4</v>
      </c>
      <c r="H7" s="16">
        <f t="shared" si="0"/>
        <v>5</v>
      </c>
      <c r="I7" s="16">
        <f t="shared" si="0"/>
        <v>6</v>
      </c>
      <c r="J7" s="16">
        <f t="shared" si="0"/>
        <v>7</v>
      </c>
      <c r="K7" s="16">
        <f t="shared" si="0"/>
        <v>8</v>
      </c>
      <c r="L7" s="16" t="str">
        <f t="shared" si="0"/>
        <v/>
      </c>
      <c r="M7" s="16" t="str">
        <f t="shared" si="0"/>
        <v/>
      </c>
      <c r="N7" s="16" t="str">
        <f t="shared" si="0"/>
        <v/>
      </c>
      <c r="O7" s="16" t="str">
        <f t="shared" si="0"/>
        <v/>
      </c>
      <c r="P7" s="16" t="str">
        <f t="shared" si="0"/>
        <v/>
      </c>
      <c r="Q7" s="16" t="str">
        <f t="shared" si="0"/>
        <v/>
      </c>
      <c r="R7" s="16" t="str">
        <f t="shared" si="0"/>
        <v/>
      </c>
      <c r="S7" s="16" t="str">
        <f t="shared" si="0"/>
        <v/>
      </c>
      <c r="T7" s="16" t="str">
        <f t="shared" si="0"/>
        <v/>
      </c>
      <c r="U7" s="16" t="str">
        <f t="shared" si="0"/>
        <v/>
      </c>
      <c r="V7" s="16" t="str">
        <f t="shared" si="0"/>
        <v/>
      </c>
      <c r="W7" s="16" t="str">
        <f t="shared" si="0"/>
        <v/>
      </c>
      <c r="X7" s="16" t="str">
        <f t="shared" si="0"/>
        <v/>
      </c>
      <c r="Y7" s="16" t="str">
        <f t="shared" si="0"/>
        <v/>
      </c>
      <c r="Z7" s="16" t="str">
        <f t="shared" si="0"/>
        <v/>
      </c>
      <c r="AA7" s="16" t="str">
        <f t="shared" si="0"/>
        <v/>
      </c>
      <c r="AB7" s="16" t="str">
        <f t="shared" si="0"/>
        <v/>
      </c>
      <c r="AC7" s="16" t="str">
        <f t="shared" si="0"/>
        <v/>
      </c>
      <c r="AD7" s="16" t="str">
        <f t="shared" si="0"/>
        <v/>
      </c>
      <c r="AE7" s="16" t="str">
        <f t="shared" si="0"/>
        <v/>
      </c>
      <c r="AF7" s="16" t="str">
        <f t="shared" si="0"/>
        <v/>
      </c>
      <c r="AG7" s="16" t="str">
        <f t="shared" si="0"/>
        <v/>
      </c>
      <c r="AH7" s="16" t="str">
        <f t="shared" si="0"/>
        <v/>
      </c>
      <c r="AI7" s="16" t="str">
        <f t="shared" si="0"/>
        <v/>
      </c>
      <c r="AJ7" s="16" t="str">
        <f t="shared" si="0"/>
        <v/>
      </c>
      <c r="AK7" s="64" t="str">
        <f t="shared" ref="AK7" si="1">IF(OR(AJ7=Prt2EqpLife,AJ7=""),"",AJ7+1)</f>
        <v/>
      </c>
      <c r="AL7" s="64" t="str">
        <f t="shared" ref="AL7" si="2">IF(OR(AK7=Prt2EqpLife,AK7=""),"",AK7+1)</f>
        <v/>
      </c>
      <c r="AM7" s="64" t="str">
        <f t="shared" ref="AM7" si="3">IF(OR(AL7=Prt2EqpLife,AL7=""),"",AL7+1)</f>
        <v/>
      </c>
      <c r="AN7" s="64" t="str">
        <f t="shared" ref="AN7" si="4">IF(OR(AM7=Prt2EqpLife,AM7=""),"",AM7+1)</f>
        <v/>
      </c>
      <c r="AO7" s="64" t="str">
        <f t="shared" ref="AO7" si="5">IF(OR(AN7=Prt2EqpLife,AN7=""),"",AN7+1)</f>
        <v/>
      </c>
      <c r="AP7" s="64" t="str">
        <f t="shared" ref="AP7" si="6">IF(OR(AO7=Prt2EqpLife,AO7=""),"",AO7+1)</f>
        <v/>
      </c>
      <c r="AQ7" s="64" t="str">
        <f t="shared" ref="AQ7" si="7">IF(OR(AP7=Prt2EqpLife,AP7=""),"",AP7+1)</f>
        <v/>
      </c>
      <c r="AR7" s="64" t="str">
        <f t="shared" ref="AR7" si="8">IF(OR(AQ7=Prt2EqpLife,AQ7=""),"",AQ7+1)</f>
        <v/>
      </c>
      <c r="AS7" s="64" t="str">
        <f t="shared" ref="AS7" si="9">IF(OR(AR7=Prt2EqpLife,AR7=""),"",AR7+1)</f>
        <v/>
      </c>
      <c r="AT7" s="64" t="str">
        <f t="shared" ref="AT7" si="10">IF(OR(AS7=Prt2EqpLife,AS7=""),"",AS7+1)</f>
        <v/>
      </c>
      <c r="AU7" s="64" t="str">
        <f t="shared" ref="AU7" si="11">IF(OR(AT7=Prt2EqpLife,AT7=""),"",AT7+1)</f>
        <v/>
      </c>
      <c r="AV7" s="64" t="str">
        <f t="shared" ref="AV7" si="12">IF(OR(AU7=Prt2EqpLife,AU7=""),"",AU7+1)</f>
        <v/>
      </c>
      <c r="AW7" s="64" t="str">
        <f t="shared" ref="AW7" si="13">IF(OR(AV7=Prt2EqpLife,AV7=""),"",AV7+1)</f>
        <v/>
      </c>
      <c r="AX7" s="64" t="str">
        <f t="shared" ref="AX7" si="14">IF(OR(AW7=Prt2EqpLife,AW7=""),"",AW7+1)</f>
        <v/>
      </c>
      <c r="AY7" s="64" t="str">
        <f t="shared" ref="AY7" si="15">IF(OR(AX7=Prt2EqpLife,AX7=""),"",AX7+1)</f>
        <v/>
      </c>
      <c r="AZ7" s="64" t="str">
        <f t="shared" ref="AZ7" si="16">IF(OR(AY7=Prt2EqpLife,AY7=""),"",AY7+1)</f>
        <v/>
      </c>
      <c r="BA7" s="64" t="str">
        <f t="shared" ref="BA7" si="17">IF(OR(AZ7=Prt2EqpLife,AZ7=""),"",AZ7+1)</f>
        <v/>
      </c>
    </row>
    <row r="9" spans="1:53" s="19" customFormat="1">
      <c r="A9" s="17" t="s">
        <v>404</v>
      </c>
      <c r="B9" s="18"/>
      <c r="G9" s="18"/>
    </row>
    <row r="11" spans="1:53">
      <c r="B11" s="33" t="s">
        <v>36</v>
      </c>
      <c r="D11" s="16"/>
      <c r="E11" s="14"/>
      <c r="F11" s="16"/>
      <c r="G11" s="16"/>
      <c r="H11" s="16"/>
      <c r="I11" s="16"/>
      <c r="J11" s="16"/>
      <c r="K11" s="16"/>
      <c r="L11" s="16"/>
      <c r="M11" s="16"/>
      <c r="N11" s="16"/>
      <c r="O11" s="16"/>
      <c r="P11" s="16"/>
      <c r="Q11" s="16"/>
    </row>
    <row r="12" spans="1:53">
      <c r="D12" s="16"/>
      <c r="E12" s="16"/>
      <c r="F12" s="16"/>
      <c r="G12" s="16"/>
      <c r="H12" s="16"/>
      <c r="I12" s="16"/>
      <c r="J12" s="16"/>
      <c r="K12" s="16"/>
      <c r="L12" s="16"/>
      <c r="M12" s="16"/>
      <c r="N12" s="16"/>
      <c r="O12" s="16"/>
      <c r="P12" s="16"/>
      <c r="Q12" s="16"/>
    </row>
    <row r="13" spans="1:53">
      <c r="B13" s="1" t="s">
        <v>35</v>
      </c>
      <c r="D13" s="14">
        <f>-Prt2Capex</f>
        <v>-25200</v>
      </c>
      <c r="E13" s="16"/>
      <c r="F13" s="16"/>
      <c r="G13" s="16"/>
      <c r="H13" s="16"/>
      <c r="I13" s="16"/>
      <c r="J13" s="16"/>
      <c r="K13" s="16"/>
      <c r="L13" s="16"/>
      <c r="M13" s="16"/>
      <c r="N13" s="16"/>
      <c r="O13" s="16"/>
      <c r="P13" s="16"/>
      <c r="Q13" s="16"/>
    </row>
    <row r="14" spans="1:53">
      <c r="D14" s="14"/>
      <c r="E14" s="16"/>
      <c r="F14" s="16"/>
      <c r="G14" s="16"/>
      <c r="H14" s="16"/>
      <c r="I14" s="16"/>
      <c r="J14" s="16"/>
      <c r="K14" s="16"/>
      <c r="L14" s="16"/>
      <c r="M14" s="16"/>
      <c r="N14" s="16"/>
      <c r="O14" s="16"/>
      <c r="P14" s="16"/>
      <c r="Q14" s="16"/>
    </row>
    <row r="15" spans="1:53">
      <c r="B15" s="1" t="s">
        <v>37</v>
      </c>
      <c r="D15" s="14">
        <f t="shared" ref="D15:BA15" si="18">IF(D$7&gt;Prt2EqpLife,"",-Prt2Opex)</f>
        <v>-546</v>
      </c>
      <c r="E15" s="14">
        <f t="shared" si="18"/>
        <v>-546</v>
      </c>
      <c r="F15" s="14">
        <f t="shared" si="18"/>
        <v>-546</v>
      </c>
      <c r="G15" s="14">
        <f t="shared" si="18"/>
        <v>-546</v>
      </c>
      <c r="H15" s="14">
        <f t="shared" si="18"/>
        <v>-546</v>
      </c>
      <c r="I15" s="14">
        <f t="shared" si="18"/>
        <v>-546</v>
      </c>
      <c r="J15" s="14">
        <f t="shared" si="18"/>
        <v>-546</v>
      </c>
      <c r="K15" s="14">
        <f t="shared" si="18"/>
        <v>-546</v>
      </c>
      <c r="L15" s="14" t="str">
        <f t="shared" si="18"/>
        <v/>
      </c>
      <c r="M15" s="14" t="str">
        <f t="shared" si="18"/>
        <v/>
      </c>
      <c r="N15" s="14" t="str">
        <f t="shared" si="18"/>
        <v/>
      </c>
      <c r="O15" s="14" t="str">
        <f t="shared" si="18"/>
        <v/>
      </c>
      <c r="P15" s="14" t="str">
        <f t="shared" si="18"/>
        <v/>
      </c>
      <c r="Q15" s="14" t="str">
        <f t="shared" si="18"/>
        <v/>
      </c>
      <c r="R15" s="14" t="str">
        <f t="shared" si="18"/>
        <v/>
      </c>
      <c r="S15" s="14" t="str">
        <f t="shared" si="18"/>
        <v/>
      </c>
      <c r="T15" s="14" t="str">
        <f t="shared" si="18"/>
        <v/>
      </c>
      <c r="U15" s="14" t="str">
        <f t="shared" si="18"/>
        <v/>
      </c>
      <c r="V15" s="14" t="str">
        <f t="shared" si="18"/>
        <v/>
      </c>
      <c r="W15" s="14" t="str">
        <f t="shared" si="18"/>
        <v/>
      </c>
      <c r="X15" s="14" t="str">
        <f t="shared" si="18"/>
        <v/>
      </c>
      <c r="Y15" s="14" t="str">
        <f t="shared" si="18"/>
        <v/>
      </c>
      <c r="Z15" s="14" t="str">
        <f t="shared" si="18"/>
        <v/>
      </c>
      <c r="AA15" s="14" t="str">
        <f t="shared" si="18"/>
        <v/>
      </c>
      <c r="AB15" s="14" t="str">
        <f t="shared" si="18"/>
        <v/>
      </c>
      <c r="AC15" s="14" t="str">
        <f t="shared" si="18"/>
        <v/>
      </c>
      <c r="AD15" s="14" t="str">
        <f t="shared" si="18"/>
        <v/>
      </c>
      <c r="AE15" s="14" t="str">
        <f t="shared" si="18"/>
        <v/>
      </c>
      <c r="AF15" s="14" t="str">
        <f t="shared" si="18"/>
        <v/>
      </c>
      <c r="AG15" s="14" t="str">
        <f t="shared" si="18"/>
        <v/>
      </c>
      <c r="AH15" s="14" t="str">
        <f t="shared" si="18"/>
        <v/>
      </c>
      <c r="AI15" s="14" t="str">
        <f t="shared" si="18"/>
        <v/>
      </c>
      <c r="AJ15" s="14" t="str">
        <f t="shared" si="18"/>
        <v/>
      </c>
      <c r="AK15" s="14" t="str">
        <f t="shared" si="18"/>
        <v/>
      </c>
      <c r="AL15" s="14" t="str">
        <f t="shared" si="18"/>
        <v/>
      </c>
      <c r="AM15" s="14" t="str">
        <f t="shared" si="18"/>
        <v/>
      </c>
      <c r="AN15" s="14" t="str">
        <f t="shared" si="18"/>
        <v/>
      </c>
      <c r="AO15" s="14" t="str">
        <f t="shared" si="18"/>
        <v/>
      </c>
      <c r="AP15" s="14" t="str">
        <f t="shared" si="18"/>
        <v/>
      </c>
      <c r="AQ15" s="14" t="str">
        <f t="shared" si="18"/>
        <v/>
      </c>
      <c r="AR15" s="14" t="str">
        <f t="shared" si="18"/>
        <v/>
      </c>
      <c r="AS15" s="14" t="str">
        <f t="shared" si="18"/>
        <v/>
      </c>
      <c r="AT15" s="14" t="str">
        <f t="shared" si="18"/>
        <v/>
      </c>
      <c r="AU15" s="14" t="str">
        <f t="shared" si="18"/>
        <v/>
      </c>
      <c r="AV15" s="14" t="str">
        <f t="shared" si="18"/>
        <v/>
      </c>
      <c r="AW15" s="14" t="str">
        <f t="shared" si="18"/>
        <v/>
      </c>
      <c r="AX15" s="14" t="str">
        <f t="shared" si="18"/>
        <v/>
      </c>
      <c r="AY15" s="14" t="str">
        <f t="shared" si="18"/>
        <v/>
      </c>
      <c r="AZ15" s="14" t="str">
        <f t="shared" si="18"/>
        <v/>
      </c>
      <c r="BA15" s="14" t="str">
        <f t="shared" si="18"/>
        <v/>
      </c>
    </row>
    <row r="16" spans="1:53">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64"/>
      <c r="AL16" s="64"/>
      <c r="AM16" s="64"/>
      <c r="AN16" s="64"/>
      <c r="AO16" s="64"/>
      <c r="AP16" s="64"/>
      <c r="AQ16" s="64"/>
      <c r="AR16" s="64"/>
      <c r="AS16" s="64"/>
      <c r="AT16" s="64"/>
      <c r="AU16" s="64"/>
      <c r="AV16" s="64"/>
      <c r="AW16" s="64"/>
      <c r="AX16" s="64"/>
      <c r="AY16" s="64"/>
      <c r="AZ16" s="64"/>
      <c r="BA16" s="64"/>
    </row>
    <row r="17" spans="2:53">
      <c r="B17" s="33" t="s">
        <v>401</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64"/>
      <c r="AL17" s="64"/>
      <c r="AM17" s="64"/>
      <c r="AN17" s="64"/>
      <c r="AO17" s="64"/>
      <c r="AP17" s="64"/>
      <c r="AQ17" s="64"/>
      <c r="AR17" s="64"/>
      <c r="AS17" s="64"/>
      <c r="AT17" s="64"/>
      <c r="AU17" s="64"/>
      <c r="AV17" s="64"/>
      <c r="AW17" s="64"/>
      <c r="AX17" s="64"/>
      <c r="AY17" s="64"/>
      <c r="AZ17" s="64"/>
      <c r="BA17" s="64"/>
    </row>
    <row r="18" spans="2:53">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64"/>
      <c r="AL18" s="64"/>
      <c r="AM18" s="64"/>
      <c r="AN18" s="64"/>
      <c r="AO18" s="64"/>
      <c r="AP18" s="64"/>
      <c r="AQ18" s="64"/>
      <c r="AR18" s="64"/>
      <c r="AS18" s="64"/>
      <c r="AT18" s="64"/>
      <c r="AU18" s="64"/>
      <c r="AV18" s="64"/>
      <c r="AW18" s="64"/>
      <c r="AX18" s="64"/>
      <c r="AY18" s="64"/>
      <c r="AZ18" s="64"/>
      <c r="BA18" s="64"/>
    </row>
    <row r="19" spans="2:53">
      <c r="B19" s="1" t="s">
        <v>402</v>
      </c>
      <c r="D19" s="14">
        <f t="shared" ref="D19:BA19" si="19">IF(D$7&gt;Prt2EqpLife,"",Prt2Savings)</f>
        <v>27100</v>
      </c>
      <c r="E19" s="14">
        <f t="shared" si="19"/>
        <v>27100</v>
      </c>
      <c r="F19" s="14">
        <f t="shared" si="19"/>
        <v>27100</v>
      </c>
      <c r="G19" s="14">
        <f t="shared" si="19"/>
        <v>27100</v>
      </c>
      <c r="H19" s="14">
        <f t="shared" si="19"/>
        <v>27100</v>
      </c>
      <c r="I19" s="14">
        <f t="shared" si="19"/>
        <v>27100</v>
      </c>
      <c r="J19" s="14">
        <f t="shared" si="19"/>
        <v>27100</v>
      </c>
      <c r="K19" s="14">
        <f t="shared" si="19"/>
        <v>27100</v>
      </c>
      <c r="L19" s="14" t="str">
        <f t="shared" si="19"/>
        <v/>
      </c>
      <c r="M19" s="14" t="str">
        <f t="shared" si="19"/>
        <v/>
      </c>
      <c r="N19" s="14" t="str">
        <f t="shared" si="19"/>
        <v/>
      </c>
      <c r="O19" s="14" t="str">
        <f t="shared" si="19"/>
        <v/>
      </c>
      <c r="P19" s="14" t="str">
        <f t="shared" si="19"/>
        <v/>
      </c>
      <c r="Q19" s="14" t="str">
        <f t="shared" si="19"/>
        <v/>
      </c>
      <c r="R19" s="14" t="str">
        <f t="shared" si="19"/>
        <v/>
      </c>
      <c r="S19" s="14" t="str">
        <f t="shared" si="19"/>
        <v/>
      </c>
      <c r="T19" s="14" t="str">
        <f t="shared" si="19"/>
        <v/>
      </c>
      <c r="U19" s="14" t="str">
        <f t="shared" si="19"/>
        <v/>
      </c>
      <c r="V19" s="14" t="str">
        <f t="shared" si="19"/>
        <v/>
      </c>
      <c r="W19" s="14" t="str">
        <f t="shared" si="19"/>
        <v/>
      </c>
      <c r="X19" s="14" t="str">
        <f t="shared" si="19"/>
        <v/>
      </c>
      <c r="Y19" s="14" t="str">
        <f t="shared" si="19"/>
        <v/>
      </c>
      <c r="Z19" s="14" t="str">
        <f t="shared" si="19"/>
        <v/>
      </c>
      <c r="AA19" s="14" t="str">
        <f t="shared" si="19"/>
        <v/>
      </c>
      <c r="AB19" s="14" t="str">
        <f t="shared" si="19"/>
        <v/>
      </c>
      <c r="AC19" s="14" t="str">
        <f t="shared" si="19"/>
        <v/>
      </c>
      <c r="AD19" s="14" t="str">
        <f t="shared" si="19"/>
        <v/>
      </c>
      <c r="AE19" s="14" t="str">
        <f t="shared" si="19"/>
        <v/>
      </c>
      <c r="AF19" s="14" t="str">
        <f t="shared" si="19"/>
        <v/>
      </c>
      <c r="AG19" s="14" t="str">
        <f t="shared" si="19"/>
        <v/>
      </c>
      <c r="AH19" s="14" t="str">
        <f t="shared" si="19"/>
        <v/>
      </c>
      <c r="AI19" s="14" t="str">
        <f t="shared" si="19"/>
        <v/>
      </c>
      <c r="AJ19" s="14" t="str">
        <f t="shared" si="19"/>
        <v/>
      </c>
      <c r="AK19" s="14" t="str">
        <f t="shared" si="19"/>
        <v/>
      </c>
      <c r="AL19" s="14" t="str">
        <f t="shared" si="19"/>
        <v/>
      </c>
      <c r="AM19" s="14" t="str">
        <f t="shared" si="19"/>
        <v/>
      </c>
      <c r="AN19" s="14" t="str">
        <f t="shared" si="19"/>
        <v/>
      </c>
      <c r="AO19" s="14" t="str">
        <f t="shared" si="19"/>
        <v/>
      </c>
      <c r="AP19" s="14" t="str">
        <f t="shared" si="19"/>
        <v/>
      </c>
      <c r="AQ19" s="14" t="str">
        <f t="shared" si="19"/>
        <v/>
      </c>
      <c r="AR19" s="14" t="str">
        <f t="shared" si="19"/>
        <v/>
      </c>
      <c r="AS19" s="14" t="str">
        <f t="shared" si="19"/>
        <v/>
      </c>
      <c r="AT19" s="14" t="str">
        <f t="shared" si="19"/>
        <v/>
      </c>
      <c r="AU19" s="14" t="str">
        <f t="shared" si="19"/>
        <v/>
      </c>
      <c r="AV19" s="14" t="str">
        <f t="shared" si="19"/>
        <v/>
      </c>
      <c r="AW19" s="14" t="str">
        <f t="shared" si="19"/>
        <v/>
      </c>
      <c r="AX19" s="14" t="str">
        <f t="shared" si="19"/>
        <v/>
      </c>
      <c r="AY19" s="14" t="str">
        <f t="shared" si="19"/>
        <v/>
      </c>
      <c r="AZ19" s="14" t="str">
        <f t="shared" si="19"/>
        <v/>
      </c>
      <c r="BA19" s="14" t="str">
        <f t="shared" si="19"/>
        <v/>
      </c>
    </row>
    <row r="20" spans="2:53">
      <c r="B20" s="1" t="s">
        <v>41</v>
      </c>
      <c r="D20" s="14">
        <f>IF(D$7&gt;Prt2EqpLife,"",IF(D$7=1,Prt2ElecPriceStrt,B20*(1+Prt2ElecPriceGrwth)))</f>
        <v>200</v>
      </c>
      <c r="E20" s="14">
        <f t="shared" ref="E20:AJ20" si="20">IF(E$7&gt;Prt2EqpLife,"",IF(E$7=1,Prt2ElecPriceStrt,D20*(1+Prt2ElecPriceGrwth)))</f>
        <v>204</v>
      </c>
      <c r="F20" s="14">
        <f t="shared" si="20"/>
        <v>208.08</v>
      </c>
      <c r="G20" s="14">
        <f t="shared" si="20"/>
        <v>212.24160000000001</v>
      </c>
      <c r="H20" s="14">
        <f t="shared" si="20"/>
        <v>216.48643200000001</v>
      </c>
      <c r="I20" s="14">
        <f t="shared" si="20"/>
        <v>220.81616064000002</v>
      </c>
      <c r="J20" s="14">
        <f t="shared" si="20"/>
        <v>225.23248385280002</v>
      </c>
      <c r="K20" s="14">
        <f t="shared" si="20"/>
        <v>229.73713352985601</v>
      </c>
      <c r="L20" s="14" t="str">
        <f t="shared" si="20"/>
        <v/>
      </c>
      <c r="M20" s="14" t="str">
        <f t="shared" si="20"/>
        <v/>
      </c>
      <c r="N20" s="14" t="str">
        <f t="shared" si="20"/>
        <v/>
      </c>
      <c r="O20" s="14" t="str">
        <f t="shared" si="20"/>
        <v/>
      </c>
      <c r="P20" s="14" t="str">
        <f t="shared" si="20"/>
        <v/>
      </c>
      <c r="Q20" s="14" t="str">
        <f t="shared" si="20"/>
        <v/>
      </c>
      <c r="R20" s="14" t="str">
        <f t="shared" si="20"/>
        <v/>
      </c>
      <c r="S20" s="14" t="str">
        <f t="shared" si="20"/>
        <v/>
      </c>
      <c r="T20" s="14" t="str">
        <f t="shared" si="20"/>
        <v/>
      </c>
      <c r="U20" s="14" t="str">
        <f t="shared" si="20"/>
        <v/>
      </c>
      <c r="V20" s="14" t="str">
        <f t="shared" si="20"/>
        <v/>
      </c>
      <c r="W20" s="14" t="str">
        <f t="shared" si="20"/>
        <v/>
      </c>
      <c r="X20" s="14" t="str">
        <f t="shared" si="20"/>
        <v/>
      </c>
      <c r="Y20" s="14" t="str">
        <f t="shared" si="20"/>
        <v/>
      </c>
      <c r="Z20" s="14" t="str">
        <f t="shared" si="20"/>
        <v/>
      </c>
      <c r="AA20" s="14" t="str">
        <f t="shared" si="20"/>
        <v/>
      </c>
      <c r="AB20" s="14" t="str">
        <f t="shared" si="20"/>
        <v/>
      </c>
      <c r="AC20" s="14" t="str">
        <f t="shared" si="20"/>
        <v/>
      </c>
      <c r="AD20" s="14" t="str">
        <f t="shared" si="20"/>
        <v/>
      </c>
      <c r="AE20" s="14" t="str">
        <f t="shared" si="20"/>
        <v/>
      </c>
      <c r="AF20" s="14" t="str">
        <f t="shared" si="20"/>
        <v/>
      </c>
      <c r="AG20" s="14" t="str">
        <f t="shared" si="20"/>
        <v/>
      </c>
      <c r="AH20" s="14" t="str">
        <f t="shared" si="20"/>
        <v/>
      </c>
      <c r="AI20" s="14" t="str">
        <f t="shared" si="20"/>
        <v/>
      </c>
      <c r="AJ20" s="14" t="str">
        <f t="shared" si="20"/>
        <v/>
      </c>
      <c r="AK20" s="14" t="str">
        <f t="shared" ref="AK20" si="21">IF(AK$7&gt;Prt2EqpLife,"",IF(AK$7=1,Prt2ElecPriceStrt,AJ20*(1+Prt2ElecPriceGrwth)))</f>
        <v/>
      </c>
      <c r="AL20" s="14" t="str">
        <f t="shared" ref="AL20" si="22">IF(AL$7&gt;Prt2EqpLife,"",IF(AL$7=1,Prt2ElecPriceStrt,AK20*(1+Prt2ElecPriceGrwth)))</f>
        <v/>
      </c>
      <c r="AM20" s="14" t="str">
        <f t="shared" ref="AM20" si="23">IF(AM$7&gt;Prt2EqpLife,"",IF(AM$7=1,Prt2ElecPriceStrt,AL20*(1+Prt2ElecPriceGrwth)))</f>
        <v/>
      </c>
      <c r="AN20" s="14" t="str">
        <f t="shared" ref="AN20" si="24">IF(AN$7&gt;Prt2EqpLife,"",IF(AN$7=1,Prt2ElecPriceStrt,AM20*(1+Prt2ElecPriceGrwth)))</f>
        <v/>
      </c>
      <c r="AO20" s="14" t="str">
        <f t="shared" ref="AO20" si="25">IF(AO$7&gt;Prt2EqpLife,"",IF(AO$7=1,Prt2ElecPriceStrt,AN20*(1+Prt2ElecPriceGrwth)))</f>
        <v/>
      </c>
      <c r="AP20" s="14" t="str">
        <f t="shared" ref="AP20" si="26">IF(AP$7&gt;Prt2EqpLife,"",IF(AP$7=1,Prt2ElecPriceStrt,AO20*(1+Prt2ElecPriceGrwth)))</f>
        <v/>
      </c>
      <c r="AQ20" s="14" t="str">
        <f t="shared" ref="AQ20" si="27">IF(AQ$7&gt;Prt2EqpLife,"",IF(AQ$7=1,Prt2ElecPriceStrt,AP20*(1+Prt2ElecPriceGrwth)))</f>
        <v/>
      </c>
      <c r="AR20" s="14" t="str">
        <f t="shared" ref="AR20" si="28">IF(AR$7&gt;Prt2EqpLife,"",IF(AR$7=1,Prt2ElecPriceStrt,AQ20*(1+Prt2ElecPriceGrwth)))</f>
        <v/>
      </c>
      <c r="AS20" s="14" t="str">
        <f t="shared" ref="AS20" si="29">IF(AS$7&gt;Prt2EqpLife,"",IF(AS$7=1,Prt2ElecPriceStrt,AR20*(1+Prt2ElecPriceGrwth)))</f>
        <v/>
      </c>
      <c r="AT20" s="14" t="str">
        <f t="shared" ref="AT20" si="30">IF(AT$7&gt;Prt2EqpLife,"",IF(AT$7=1,Prt2ElecPriceStrt,AS20*(1+Prt2ElecPriceGrwth)))</f>
        <v/>
      </c>
      <c r="AU20" s="14" t="str">
        <f t="shared" ref="AU20" si="31">IF(AU$7&gt;Prt2EqpLife,"",IF(AU$7=1,Prt2ElecPriceStrt,AT20*(1+Prt2ElecPriceGrwth)))</f>
        <v/>
      </c>
      <c r="AV20" s="14" t="str">
        <f t="shared" ref="AV20" si="32">IF(AV$7&gt;Prt2EqpLife,"",IF(AV$7=1,Prt2ElecPriceStrt,AU20*(1+Prt2ElecPriceGrwth)))</f>
        <v/>
      </c>
      <c r="AW20" s="14" t="str">
        <f t="shared" ref="AW20" si="33">IF(AW$7&gt;Prt2EqpLife,"",IF(AW$7=1,Prt2ElecPriceStrt,AV20*(1+Prt2ElecPriceGrwth)))</f>
        <v/>
      </c>
      <c r="AX20" s="14" t="str">
        <f t="shared" ref="AX20" si="34">IF(AX$7&gt;Prt2EqpLife,"",IF(AX$7=1,Prt2ElecPriceStrt,AW20*(1+Prt2ElecPriceGrwth)))</f>
        <v/>
      </c>
      <c r="AY20" s="14" t="str">
        <f t="shared" ref="AY20" si="35">IF(AY$7&gt;Prt2EqpLife,"",IF(AY$7=1,Prt2ElecPriceStrt,AX20*(1+Prt2ElecPriceGrwth)))</f>
        <v/>
      </c>
      <c r="AZ20" s="14" t="str">
        <f t="shared" ref="AZ20" si="36">IF(AZ$7&gt;Prt2EqpLife,"",IF(AZ$7=1,Prt2ElecPriceStrt,AY20*(1+Prt2ElecPriceGrwth)))</f>
        <v/>
      </c>
      <c r="BA20" s="14" t="str">
        <f t="shared" ref="BA20" si="37">IF(BA$7&gt;Prt2EqpLife,"",IF(BA$7=1,Prt2ElecPriceStrt,AZ20*(1+Prt2ElecPriceGrwth)))</f>
        <v/>
      </c>
    </row>
    <row r="21" spans="2:53">
      <c r="B21" s="1" t="s">
        <v>403</v>
      </c>
      <c r="D21" s="14">
        <f t="shared" ref="D21:AJ21" si="38">IF(D$7&gt;Prt2EqpLife,"",D19/1000*D20)</f>
        <v>5420</v>
      </c>
      <c r="E21" s="14">
        <f t="shared" si="38"/>
        <v>5528.4000000000005</v>
      </c>
      <c r="F21" s="14">
        <f t="shared" si="38"/>
        <v>5638.9680000000008</v>
      </c>
      <c r="G21" s="14">
        <f t="shared" si="38"/>
        <v>5751.7473600000003</v>
      </c>
      <c r="H21" s="14">
        <f t="shared" si="38"/>
        <v>5866.7823072000001</v>
      </c>
      <c r="I21" s="14">
        <f t="shared" si="38"/>
        <v>5984.1179533440009</v>
      </c>
      <c r="J21" s="14">
        <f t="shared" si="38"/>
        <v>6103.8003124108809</v>
      </c>
      <c r="K21" s="14">
        <f t="shared" si="38"/>
        <v>6225.8763186590986</v>
      </c>
      <c r="L21" s="14" t="str">
        <f t="shared" si="38"/>
        <v/>
      </c>
      <c r="M21" s="14" t="str">
        <f t="shared" si="38"/>
        <v/>
      </c>
      <c r="N21" s="14" t="str">
        <f t="shared" si="38"/>
        <v/>
      </c>
      <c r="O21" s="14" t="str">
        <f t="shared" si="38"/>
        <v/>
      </c>
      <c r="P21" s="14" t="str">
        <f t="shared" si="38"/>
        <v/>
      </c>
      <c r="Q21" s="14" t="str">
        <f t="shared" si="38"/>
        <v/>
      </c>
      <c r="R21" s="14" t="str">
        <f t="shared" si="38"/>
        <v/>
      </c>
      <c r="S21" s="14" t="str">
        <f t="shared" si="38"/>
        <v/>
      </c>
      <c r="T21" s="14" t="str">
        <f t="shared" si="38"/>
        <v/>
      </c>
      <c r="U21" s="14" t="str">
        <f t="shared" si="38"/>
        <v/>
      </c>
      <c r="V21" s="14" t="str">
        <f t="shared" si="38"/>
        <v/>
      </c>
      <c r="W21" s="14" t="str">
        <f t="shared" si="38"/>
        <v/>
      </c>
      <c r="X21" s="14" t="str">
        <f t="shared" si="38"/>
        <v/>
      </c>
      <c r="Y21" s="14" t="str">
        <f t="shared" si="38"/>
        <v/>
      </c>
      <c r="Z21" s="14" t="str">
        <f t="shared" si="38"/>
        <v/>
      </c>
      <c r="AA21" s="14" t="str">
        <f t="shared" si="38"/>
        <v/>
      </c>
      <c r="AB21" s="14" t="str">
        <f t="shared" si="38"/>
        <v/>
      </c>
      <c r="AC21" s="14" t="str">
        <f t="shared" si="38"/>
        <v/>
      </c>
      <c r="AD21" s="14" t="str">
        <f t="shared" si="38"/>
        <v/>
      </c>
      <c r="AE21" s="14" t="str">
        <f t="shared" si="38"/>
        <v/>
      </c>
      <c r="AF21" s="14" t="str">
        <f t="shared" si="38"/>
        <v/>
      </c>
      <c r="AG21" s="14" t="str">
        <f t="shared" si="38"/>
        <v/>
      </c>
      <c r="AH21" s="14" t="str">
        <f t="shared" si="38"/>
        <v/>
      </c>
      <c r="AI21" s="14" t="str">
        <f t="shared" si="38"/>
        <v/>
      </c>
      <c r="AJ21" s="14" t="str">
        <f t="shared" si="38"/>
        <v/>
      </c>
      <c r="AK21" s="14" t="str">
        <f t="shared" ref="AK21:AW21" si="39">IF(AK$7&gt;Prt2EqpLife,"",AK19/1000*AK20)</f>
        <v/>
      </c>
      <c r="AL21" s="14" t="str">
        <f t="shared" si="39"/>
        <v/>
      </c>
      <c r="AM21" s="14" t="str">
        <f t="shared" si="39"/>
        <v/>
      </c>
      <c r="AN21" s="14" t="str">
        <f t="shared" si="39"/>
        <v/>
      </c>
      <c r="AO21" s="14" t="str">
        <f t="shared" si="39"/>
        <v/>
      </c>
      <c r="AP21" s="14" t="str">
        <f t="shared" si="39"/>
        <v/>
      </c>
      <c r="AQ21" s="14" t="str">
        <f t="shared" si="39"/>
        <v/>
      </c>
      <c r="AR21" s="14" t="str">
        <f t="shared" si="39"/>
        <v/>
      </c>
      <c r="AS21" s="14" t="str">
        <f t="shared" si="39"/>
        <v/>
      </c>
      <c r="AT21" s="14" t="str">
        <f t="shared" si="39"/>
        <v/>
      </c>
      <c r="AU21" s="14" t="str">
        <f t="shared" si="39"/>
        <v/>
      </c>
      <c r="AV21" s="14" t="str">
        <f t="shared" si="39"/>
        <v/>
      </c>
      <c r="AW21" s="14" t="str">
        <f t="shared" si="39"/>
        <v/>
      </c>
      <c r="AX21" s="14" t="str">
        <f t="shared" ref="AX21:BA21" si="40">IF(AX$7&gt;Prt2EqpLife,"",AX19/1000*AX20)</f>
        <v/>
      </c>
      <c r="AY21" s="14" t="str">
        <f t="shared" si="40"/>
        <v/>
      </c>
      <c r="AZ21" s="14" t="str">
        <f t="shared" si="40"/>
        <v/>
      </c>
      <c r="BA21" s="14" t="str">
        <f t="shared" si="40"/>
        <v/>
      </c>
    </row>
    <row r="22" spans="2:53">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64"/>
      <c r="AL22" s="64"/>
      <c r="AM22" s="64"/>
      <c r="AN22" s="64"/>
      <c r="AO22" s="64"/>
      <c r="AP22" s="64"/>
      <c r="AQ22" s="64"/>
      <c r="AR22" s="64"/>
      <c r="AS22" s="64"/>
      <c r="AT22" s="64"/>
      <c r="AU22" s="64"/>
      <c r="AV22" s="64"/>
      <c r="AW22" s="64"/>
      <c r="AX22" s="64"/>
      <c r="AY22" s="64"/>
      <c r="AZ22" s="64"/>
      <c r="BA22" s="64"/>
    </row>
    <row r="23" spans="2:53">
      <c r="B23" s="33" t="s">
        <v>60</v>
      </c>
      <c r="C23" s="16"/>
      <c r="D23" s="16"/>
      <c r="E23" s="16"/>
      <c r="F23" s="16"/>
      <c r="G23" s="16"/>
      <c r="H23" s="16"/>
      <c r="I23" s="16"/>
      <c r="J23" s="16"/>
      <c r="K23" s="16"/>
      <c r="L23" s="16"/>
      <c r="M23" s="16"/>
      <c r="N23" s="16"/>
      <c r="O23" s="16"/>
      <c r="P23" s="16"/>
    </row>
    <row r="24" spans="2:53">
      <c r="C24" s="16"/>
      <c r="D24" s="16"/>
      <c r="E24" s="16"/>
      <c r="F24" s="16"/>
      <c r="G24" s="16"/>
      <c r="H24" s="16"/>
      <c r="I24" s="16"/>
      <c r="J24" s="16"/>
      <c r="K24" s="16"/>
      <c r="L24" s="16"/>
      <c r="M24" s="16"/>
      <c r="N24" s="16"/>
      <c r="O24" s="16"/>
      <c r="P24" s="16"/>
    </row>
    <row r="25" spans="2:53">
      <c r="B25" s="1" t="s">
        <v>460</v>
      </c>
      <c r="D25" s="14">
        <f>Prt2ESC_created</f>
        <v>528</v>
      </c>
      <c r="E25" s="14"/>
      <c r="F25" s="14"/>
      <c r="G25" s="14"/>
      <c r="H25" s="14"/>
      <c r="I25" s="14"/>
      <c r="J25" s="14"/>
      <c r="K25" s="14"/>
      <c r="L25" s="14"/>
      <c r="M25" s="14"/>
      <c r="N25" s="14"/>
      <c r="O25" s="14"/>
      <c r="P25" s="14"/>
    </row>
    <row r="26" spans="2:53">
      <c r="B26" s="1" t="s">
        <v>425</v>
      </c>
      <c r="D26" s="14">
        <f>D25*Prt2ESCRevenue</f>
        <v>4340.16</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row>
    <row r="27" spans="2:53">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64"/>
      <c r="AL27" s="64"/>
      <c r="AM27" s="64"/>
      <c r="AN27" s="64"/>
      <c r="AO27" s="64"/>
      <c r="AP27" s="64"/>
      <c r="AQ27" s="64"/>
      <c r="AR27" s="64"/>
      <c r="AS27" s="64"/>
      <c r="AT27" s="64"/>
      <c r="AU27" s="64"/>
      <c r="AV27" s="64"/>
      <c r="AW27" s="64"/>
      <c r="AX27" s="64"/>
      <c r="AY27" s="64"/>
      <c r="AZ27" s="64"/>
      <c r="BA27" s="64"/>
    </row>
    <row r="28" spans="2:53">
      <c r="B28" s="33" t="s">
        <v>43</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64"/>
      <c r="AL28" s="64"/>
      <c r="AM28" s="64"/>
      <c r="AN28" s="64"/>
      <c r="AO28" s="64"/>
      <c r="AP28" s="64"/>
      <c r="AQ28" s="64"/>
      <c r="AR28" s="64"/>
      <c r="AS28" s="64"/>
      <c r="AT28" s="64"/>
      <c r="AU28" s="64"/>
      <c r="AV28" s="64"/>
      <c r="AW28" s="64"/>
      <c r="AX28" s="64"/>
      <c r="AY28" s="64"/>
      <c r="AZ28" s="64"/>
      <c r="BA28" s="64"/>
    </row>
    <row r="29" spans="2:53">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64"/>
      <c r="AL29" s="64"/>
      <c r="AM29" s="64"/>
      <c r="AN29" s="64"/>
      <c r="AO29" s="64"/>
      <c r="AP29" s="64"/>
      <c r="AQ29" s="64"/>
      <c r="AR29" s="64"/>
      <c r="AS29" s="64"/>
      <c r="AT29" s="64"/>
      <c r="AU29" s="64"/>
      <c r="AV29" s="64"/>
      <c r="AW29" s="64"/>
      <c r="AX29" s="64"/>
      <c r="AY29" s="64"/>
      <c r="AZ29" s="64"/>
      <c r="BA29" s="64"/>
    </row>
    <row r="30" spans="2:53">
      <c r="B30" s="1" t="s">
        <v>44</v>
      </c>
      <c r="D30" s="14">
        <f>Prt2EqpLife</f>
        <v>8</v>
      </c>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64"/>
      <c r="AL30" s="64"/>
      <c r="AM30" s="64"/>
      <c r="AN30" s="64"/>
      <c r="AO30" s="64"/>
      <c r="AP30" s="64"/>
      <c r="AQ30" s="64"/>
      <c r="AR30" s="64"/>
      <c r="AS30" s="64"/>
      <c r="AT30" s="64"/>
      <c r="AU30" s="64"/>
      <c r="AV30" s="64"/>
      <c r="AW30" s="64"/>
      <c r="AX30" s="64"/>
      <c r="AY30" s="64"/>
      <c r="AZ30" s="64"/>
      <c r="BA30" s="64"/>
    </row>
    <row r="31" spans="2:53">
      <c r="B31" s="1" t="s">
        <v>45</v>
      </c>
      <c r="D31" s="24">
        <f>1/D30</f>
        <v>0.125</v>
      </c>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64"/>
      <c r="AL31" s="64"/>
      <c r="AM31" s="64"/>
      <c r="AN31" s="64"/>
      <c r="AO31" s="64"/>
      <c r="AP31" s="64"/>
      <c r="AQ31" s="64"/>
      <c r="AR31" s="64"/>
      <c r="AS31" s="64"/>
      <c r="AT31" s="64"/>
      <c r="AU31" s="64"/>
      <c r="AV31" s="64"/>
      <c r="AW31" s="64"/>
      <c r="AX31" s="64"/>
      <c r="AY31" s="64"/>
      <c r="AZ31" s="64"/>
      <c r="BA31" s="64"/>
    </row>
    <row r="32" spans="2:53">
      <c r="B32" s="1" t="s">
        <v>46</v>
      </c>
      <c r="D32" s="14">
        <f t="shared" ref="D32:AI32" si="41">IF(D$7&gt;Prt2EqpLife,"",-Prt2Capex*$D$31)</f>
        <v>-3150</v>
      </c>
      <c r="E32" s="14">
        <f t="shared" si="41"/>
        <v>-3150</v>
      </c>
      <c r="F32" s="14">
        <f t="shared" si="41"/>
        <v>-3150</v>
      </c>
      <c r="G32" s="14">
        <f t="shared" si="41"/>
        <v>-3150</v>
      </c>
      <c r="H32" s="14">
        <f t="shared" si="41"/>
        <v>-3150</v>
      </c>
      <c r="I32" s="14">
        <f t="shared" si="41"/>
        <v>-3150</v>
      </c>
      <c r="J32" s="14">
        <f t="shared" si="41"/>
        <v>-3150</v>
      </c>
      <c r="K32" s="14">
        <f t="shared" si="41"/>
        <v>-3150</v>
      </c>
      <c r="L32" s="14" t="str">
        <f t="shared" si="41"/>
        <v/>
      </c>
      <c r="M32" s="14" t="str">
        <f t="shared" si="41"/>
        <v/>
      </c>
      <c r="N32" s="14" t="str">
        <f t="shared" si="41"/>
        <v/>
      </c>
      <c r="O32" s="14" t="str">
        <f t="shared" si="41"/>
        <v/>
      </c>
      <c r="P32" s="14" t="str">
        <f t="shared" si="41"/>
        <v/>
      </c>
      <c r="Q32" s="14" t="str">
        <f t="shared" si="41"/>
        <v/>
      </c>
      <c r="R32" s="14" t="str">
        <f t="shared" si="41"/>
        <v/>
      </c>
      <c r="S32" s="14" t="str">
        <f t="shared" si="41"/>
        <v/>
      </c>
      <c r="T32" s="14" t="str">
        <f t="shared" si="41"/>
        <v/>
      </c>
      <c r="U32" s="14" t="str">
        <f t="shared" si="41"/>
        <v/>
      </c>
      <c r="V32" s="14" t="str">
        <f t="shared" si="41"/>
        <v/>
      </c>
      <c r="W32" s="14" t="str">
        <f t="shared" si="41"/>
        <v/>
      </c>
      <c r="X32" s="14" t="str">
        <f t="shared" si="41"/>
        <v/>
      </c>
      <c r="Y32" s="14" t="str">
        <f t="shared" si="41"/>
        <v/>
      </c>
      <c r="Z32" s="14" t="str">
        <f t="shared" si="41"/>
        <v/>
      </c>
      <c r="AA32" s="14" t="str">
        <f t="shared" si="41"/>
        <v/>
      </c>
      <c r="AB32" s="14" t="str">
        <f t="shared" si="41"/>
        <v/>
      </c>
      <c r="AC32" s="14" t="str">
        <f t="shared" si="41"/>
        <v/>
      </c>
      <c r="AD32" s="14" t="str">
        <f t="shared" si="41"/>
        <v/>
      </c>
      <c r="AE32" s="14" t="str">
        <f t="shared" si="41"/>
        <v/>
      </c>
      <c r="AF32" s="14" t="str">
        <f t="shared" si="41"/>
        <v/>
      </c>
      <c r="AG32" s="14" t="str">
        <f t="shared" si="41"/>
        <v/>
      </c>
      <c r="AH32" s="14" t="str">
        <f t="shared" si="41"/>
        <v/>
      </c>
      <c r="AI32" s="14" t="str">
        <f t="shared" si="41"/>
        <v/>
      </c>
      <c r="AJ32" s="14" t="str">
        <f t="shared" ref="AJ32:BA32" si="42">IF(AJ$7&gt;Prt2EqpLife,"",-Prt2Capex*$D$31)</f>
        <v/>
      </c>
      <c r="AK32" s="14" t="str">
        <f t="shared" si="42"/>
        <v/>
      </c>
      <c r="AL32" s="14" t="str">
        <f t="shared" si="42"/>
        <v/>
      </c>
      <c r="AM32" s="14" t="str">
        <f t="shared" si="42"/>
        <v/>
      </c>
      <c r="AN32" s="14" t="str">
        <f t="shared" si="42"/>
        <v/>
      </c>
      <c r="AO32" s="14" t="str">
        <f t="shared" si="42"/>
        <v/>
      </c>
      <c r="AP32" s="14" t="str">
        <f t="shared" si="42"/>
        <v/>
      </c>
      <c r="AQ32" s="14" t="str">
        <f t="shared" si="42"/>
        <v/>
      </c>
      <c r="AR32" s="14" t="str">
        <f t="shared" si="42"/>
        <v/>
      </c>
      <c r="AS32" s="14" t="str">
        <f t="shared" si="42"/>
        <v/>
      </c>
      <c r="AT32" s="14" t="str">
        <f t="shared" si="42"/>
        <v/>
      </c>
      <c r="AU32" s="14" t="str">
        <f t="shared" si="42"/>
        <v/>
      </c>
      <c r="AV32" s="14" t="str">
        <f t="shared" si="42"/>
        <v/>
      </c>
      <c r="AW32" s="14" t="str">
        <f t="shared" si="42"/>
        <v/>
      </c>
      <c r="AX32" s="14" t="str">
        <f t="shared" si="42"/>
        <v/>
      </c>
      <c r="AY32" s="14" t="str">
        <f t="shared" si="42"/>
        <v/>
      </c>
      <c r="AZ32" s="14" t="str">
        <f t="shared" si="42"/>
        <v/>
      </c>
      <c r="BA32" s="14" t="str">
        <f t="shared" si="42"/>
        <v/>
      </c>
    </row>
    <row r="33" spans="1:53">
      <c r="C33" s="16"/>
      <c r="D33" s="16"/>
      <c r="E33" s="16"/>
      <c r="F33" s="16"/>
      <c r="G33" s="16"/>
      <c r="H33" s="16"/>
      <c r="I33" s="16"/>
      <c r="J33" s="16"/>
      <c r="K33" s="16"/>
      <c r="L33" s="16"/>
      <c r="M33" s="16"/>
      <c r="N33" s="16"/>
      <c r="O33" s="16"/>
      <c r="P33" s="16"/>
    </row>
    <row r="34" spans="1:53" s="19" customFormat="1">
      <c r="A34" s="17" t="str">
        <f>"Financing Option 1: "&amp;Opt1_</f>
        <v>Financing Option 1: Self funded</v>
      </c>
      <c r="B34" s="18"/>
      <c r="F34" s="18"/>
    </row>
    <row r="36" spans="1:53">
      <c r="B36" s="1" t="s">
        <v>405</v>
      </c>
      <c r="C36" s="16" t="str">
        <f>Opt1Incl</f>
        <v>Yes</v>
      </c>
    </row>
    <row r="37" spans="1:53">
      <c r="B37" s="1" t="s">
        <v>432</v>
      </c>
      <c r="C37" s="16">
        <f>IF(C36="No","N/A",Opt1Period)</f>
        <v>8</v>
      </c>
    </row>
    <row r="38" spans="1:53">
      <c r="B38" s="1" t="s">
        <v>406</v>
      </c>
      <c r="C38" s="43" t="str">
        <f>IF(C36="No","N/A",Opt1Cost)</f>
        <v>N/A</v>
      </c>
    </row>
    <row r="40" spans="1:53">
      <c r="B40" s="33" t="s">
        <v>47</v>
      </c>
      <c r="C40" s="16"/>
      <c r="D40" s="16"/>
      <c r="E40" s="16"/>
      <c r="F40" s="16"/>
      <c r="G40" s="16"/>
      <c r="H40" s="16"/>
      <c r="I40" s="16"/>
      <c r="J40" s="16"/>
      <c r="K40" s="16"/>
      <c r="L40" s="16"/>
      <c r="M40" s="16"/>
      <c r="N40" s="16"/>
      <c r="O40" s="16"/>
      <c r="P40" s="16"/>
    </row>
    <row r="41" spans="1:53">
      <c r="C41" s="16"/>
      <c r="D41" s="16"/>
      <c r="E41" s="16"/>
      <c r="F41" s="16"/>
      <c r="G41" s="16"/>
      <c r="H41" s="16"/>
      <c r="I41" s="16"/>
      <c r="J41" s="16"/>
      <c r="K41" s="16"/>
      <c r="L41" s="16"/>
      <c r="M41" s="16"/>
      <c r="N41" s="16"/>
      <c r="O41" s="16"/>
      <c r="P41" s="16"/>
    </row>
    <row r="42" spans="1:53" ht="12.75" customHeight="1">
      <c r="B42" s="97" t="s">
        <v>551</v>
      </c>
      <c r="C42" s="97"/>
      <c r="D42" s="97"/>
      <c r="E42" s="97"/>
      <c r="F42" s="97"/>
      <c r="G42" s="97"/>
      <c r="H42" s="97"/>
      <c r="I42" s="97"/>
      <c r="J42" s="16"/>
      <c r="K42" s="16"/>
      <c r="L42" s="16"/>
      <c r="M42" s="16"/>
      <c r="N42" s="16"/>
      <c r="O42" s="16"/>
      <c r="P42" s="16"/>
    </row>
    <row r="43" spans="1:53">
      <c r="C43" s="16"/>
      <c r="D43" s="16"/>
      <c r="E43" s="16"/>
      <c r="F43" s="16"/>
      <c r="G43" s="16"/>
      <c r="H43" s="16"/>
      <c r="I43" s="16"/>
      <c r="J43" s="16"/>
      <c r="K43" s="16"/>
      <c r="L43" s="16"/>
      <c r="M43" s="16"/>
      <c r="N43" s="16"/>
      <c r="O43" s="16"/>
      <c r="P43" s="16"/>
    </row>
    <row r="44" spans="1:53">
      <c r="B44" s="1" t="s">
        <v>477</v>
      </c>
      <c r="D44" s="14">
        <f t="shared" ref="D44:AI44" si="43">IF(OR($C$36="No",D$7&gt;$C$37),"",SUM(D15,D21,D26,D32))</f>
        <v>6064.16</v>
      </c>
      <c r="E44" s="14">
        <f t="shared" si="43"/>
        <v>1832.4000000000005</v>
      </c>
      <c r="F44" s="14">
        <f t="shared" si="43"/>
        <v>1942.9680000000008</v>
      </c>
      <c r="G44" s="14">
        <f t="shared" si="43"/>
        <v>2055.7473600000003</v>
      </c>
      <c r="H44" s="14">
        <f t="shared" si="43"/>
        <v>2170.7823072000001</v>
      </c>
      <c r="I44" s="14">
        <f t="shared" si="43"/>
        <v>2288.1179533440009</v>
      </c>
      <c r="J44" s="14">
        <f t="shared" si="43"/>
        <v>2407.8003124108809</v>
      </c>
      <c r="K44" s="14">
        <f t="shared" si="43"/>
        <v>2529.8763186590986</v>
      </c>
      <c r="L44" s="14" t="str">
        <f t="shared" si="43"/>
        <v/>
      </c>
      <c r="M44" s="14" t="str">
        <f t="shared" si="43"/>
        <v/>
      </c>
      <c r="N44" s="14" t="str">
        <f t="shared" si="43"/>
        <v/>
      </c>
      <c r="O44" s="14" t="str">
        <f t="shared" si="43"/>
        <v/>
      </c>
      <c r="P44" s="14" t="str">
        <f t="shared" si="43"/>
        <v/>
      </c>
      <c r="Q44" s="14" t="str">
        <f t="shared" si="43"/>
        <v/>
      </c>
      <c r="R44" s="14" t="str">
        <f t="shared" si="43"/>
        <v/>
      </c>
      <c r="S44" s="14" t="str">
        <f t="shared" si="43"/>
        <v/>
      </c>
      <c r="T44" s="14" t="str">
        <f t="shared" si="43"/>
        <v/>
      </c>
      <c r="U44" s="14" t="str">
        <f t="shared" si="43"/>
        <v/>
      </c>
      <c r="V44" s="14" t="str">
        <f t="shared" si="43"/>
        <v/>
      </c>
      <c r="W44" s="14" t="str">
        <f t="shared" si="43"/>
        <v/>
      </c>
      <c r="X44" s="14" t="str">
        <f t="shared" si="43"/>
        <v/>
      </c>
      <c r="Y44" s="14" t="str">
        <f t="shared" si="43"/>
        <v/>
      </c>
      <c r="Z44" s="14" t="str">
        <f t="shared" si="43"/>
        <v/>
      </c>
      <c r="AA44" s="14" t="str">
        <f t="shared" si="43"/>
        <v/>
      </c>
      <c r="AB44" s="14" t="str">
        <f t="shared" si="43"/>
        <v/>
      </c>
      <c r="AC44" s="14" t="str">
        <f t="shared" si="43"/>
        <v/>
      </c>
      <c r="AD44" s="14" t="str">
        <f t="shared" si="43"/>
        <v/>
      </c>
      <c r="AE44" s="14" t="str">
        <f t="shared" si="43"/>
        <v/>
      </c>
      <c r="AF44" s="14" t="str">
        <f t="shared" si="43"/>
        <v/>
      </c>
      <c r="AG44" s="14" t="str">
        <f t="shared" si="43"/>
        <v/>
      </c>
      <c r="AH44" s="14" t="str">
        <f t="shared" si="43"/>
        <v/>
      </c>
      <c r="AI44" s="14" t="str">
        <f t="shared" si="43"/>
        <v/>
      </c>
      <c r="AJ44" s="14" t="str">
        <f t="shared" ref="AJ44:BA44" si="44">IF(OR($C$36="No",AJ$7&gt;$C$37),"",SUM(AJ15,AJ21,AJ26,AJ32))</f>
        <v/>
      </c>
      <c r="AK44" s="14" t="str">
        <f t="shared" si="44"/>
        <v/>
      </c>
      <c r="AL44" s="14" t="str">
        <f t="shared" si="44"/>
        <v/>
      </c>
      <c r="AM44" s="14" t="str">
        <f t="shared" si="44"/>
        <v/>
      </c>
      <c r="AN44" s="14" t="str">
        <f t="shared" si="44"/>
        <v/>
      </c>
      <c r="AO44" s="14" t="str">
        <f t="shared" si="44"/>
        <v/>
      </c>
      <c r="AP44" s="14" t="str">
        <f t="shared" si="44"/>
        <v/>
      </c>
      <c r="AQ44" s="14" t="str">
        <f t="shared" si="44"/>
        <v/>
      </c>
      <c r="AR44" s="14" t="str">
        <f t="shared" si="44"/>
        <v/>
      </c>
      <c r="AS44" s="14" t="str">
        <f t="shared" si="44"/>
        <v/>
      </c>
      <c r="AT44" s="14" t="str">
        <f t="shared" si="44"/>
        <v/>
      </c>
      <c r="AU44" s="14" t="str">
        <f t="shared" si="44"/>
        <v/>
      </c>
      <c r="AV44" s="14" t="str">
        <f t="shared" si="44"/>
        <v/>
      </c>
      <c r="AW44" s="14" t="str">
        <f t="shared" si="44"/>
        <v/>
      </c>
      <c r="AX44" s="14" t="str">
        <f t="shared" si="44"/>
        <v/>
      </c>
      <c r="AY44" s="14" t="str">
        <f t="shared" si="44"/>
        <v/>
      </c>
      <c r="AZ44" s="14" t="str">
        <f t="shared" si="44"/>
        <v/>
      </c>
      <c r="BA44" s="14" t="str">
        <f t="shared" si="44"/>
        <v/>
      </c>
    </row>
    <row r="45" spans="1:53">
      <c r="B45" s="1" t="s">
        <v>478</v>
      </c>
      <c r="D45" s="14">
        <f t="shared" ref="D45:AJ45" si="45">IF(D$44="","",-D44*Prt2TaxRate)</f>
        <v>-1819.2479999999998</v>
      </c>
      <c r="E45" s="14">
        <f t="shared" si="45"/>
        <v>-549.72000000000014</v>
      </c>
      <c r="F45" s="14">
        <f t="shared" si="45"/>
        <v>-582.89040000000023</v>
      </c>
      <c r="G45" s="14">
        <f t="shared" si="45"/>
        <v>-616.72420800000009</v>
      </c>
      <c r="H45" s="14">
        <f t="shared" si="45"/>
        <v>-651.23469216000001</v>
      </c>
      <c r="I45" s="14">
        <f t="shared" si="45"/>
        <v>-686.43538600320028</v>
      </c>
      <c r="J45" s="14">
        <f t="shared" si="45"/>
        <v>-722.3400937232642</v>
      </c>
      <c r="K45" s="14">
        <f t="shared" si="45"/>
        <v>-758.96289559772958</v>
      </c>
      <c r="L45" s="14" t="str">
        <f t="shared" si="45"/>
        <v/>
      </c>
      <c r="M45" s="14" t="str">
        <f t="shared" si="45"/>
        <v/>
      </c>
      <c r="N45" s="14" t="str">
        <f t="shared" si="45"/>
        <v/>
      </c>
      <c r="O45" s="14" t="str">
        <f t="shared" si="45"/>
        <v/>
      </c>
      <c r="P45" s="14" t="str">
        <f t="shared" si="45"/>
        <v/>
      </c>
      <c r="Q45" s="14" t="str">
        <f t="shared" si="45"/>
        <v/>
      </c>
      <c r="R45" s="14" t="str">
        <f t="shared" si="45"/>
        <v/>
      </c>
      <c r="S45" s="14" t="str">
        <f t="shared" si="45"/>
        <v/>
      </c>
      <c r="T45" s="14" t="str">
        <f t="shared" si="45"/>
        <v/>
      </c>
      <c r="U45" s="14" t="str">
        <f t="shared" si="45"/>
        <v/>
      </c>
      <c r="V45" s="14" t="str">
        <f t="shared" si="45"/>
        <v/>
      </c>
      <c r="W45" s="14" t="str">
        <f t="shared" si="45"/>
        <v/>
      </c>
      <c r="X45" s="14" t="str">
        <f t="shared" si="45"/>
        <v/>
      </c>
      <c r="Y45" s="14" t="str">
        <f t="shared" si="45"/>
        <v/>
      </c>
      <c r="Z45" s="14" t="str">
        <f t="shared" si="45"/>
        <v/>
      </c>
      <c r="AA45" s="14" t="str">
        <f t="shared" si="45"/>
        <v/>
      </c>
      <c r="AB45" s="14" t="str">
        <f t="shared" si="45"/>
        <v/>
      </c>
      <c r="AC45" s="14" t="str">
        <f t="shared" si="45"/>
        <v/>
      </c>
      <c r="AD45" s="14" t="str">
        <f t="shared" si="45"/>
        <v/>
      </c>
      <c r="AE45" s="14" t="str">
        <f t="shared" si="45"/>
        <v/>
      </c>
      <c r="AF45" s="14" t="str">
        <f t="shared" si="45"/>
        <v/>
      </c>
      <c r="AG45" s="14" t="str">
        <f t="shared" si="45"/>
        <v/>
      </c>
      <c r="AH45" s="14" t="str">
        <f t="shared" si="45"/>
        <v/>
      </c>
      <c r="AI45" s="14" t="str">
        <f t="shared" si="45"/>
        <v/>
      </c>
      <c r="AJ45" s="14" t="str">
        <f t="shared" si="45"/>
        <v/>
      </c>
      <c r="AK45" s="14" t="str">
        <f t="shared" ref="AK45:AW45" si="46">IF(AK$44="","",-AK44*Prt2TaxRate)</f>
        <v/>
      </c>
      <c r="AL45" s="14" t="str">
        <f t="shared" si="46"/>
        <v/>
      </c>
      <c r="AM45" s="14" t="str">
        <f t="shared" si="46"/>
        <v/>
      </c>
      <c r="AN45" s="14" t="str">
        <f t="shared" si="46"/>
        <v/>
      </c>
      <c r="AO45" s="14" t="str">
        <f t="shared" si="46"/>
        <v/>
      </c>
      <c r="AP45" s="14" t="str">
        <f t="shared" si="46"/>
        <v/>
      </c>
      <c r="AQ45" s="14" t="str">
        <f t="shared" si="46"/>
        <v/>
      </c>
      <c r="AR45" s="14" t="str">
        <f t="shared" si="46"/>
        <v/>
      </c>
      <c r="AS45" s="14" t="str">
        <f t="shared" si="46"/>
        <v/>
      </c>
      <c r="AT45" s="14" t="str">
        <f t="shared" si="46"/>
        <v/>
      </c>
      <c r="AU45" s="14" t="str">
        <f t="shared" si="46"/>
        <v/>
      </c>
      <c r="AV45" s="14" t="str">
        <f t="shared" si="46"/>
        <v/>
      </c>
      <c r="AW45" s="14" t="str">
        <f t="shared" si="46"/>
        <v/>
      </c>
      <c r="AX45" s="14" t="str">
        <f t="shared" ref="AX45:BA45" si="47">IF(AX$44="","",-AX44*Prt2TaxRate)</f>
        <v/>
      </c>
      <c r="AY45" s="14" t="str">
        <f t="shared" si="47"/>
        <v/>
      </c>
      <c r="AZ45" s="14" t="str">
        <f t="shared" si="47"/>
        <v/>
      </c>
      <c r="BA45" s="14" t="str">
        <f t="shared" si="47"/>
        <v/>
      </c>
    </row>
    <row r="46" spans="1:53">
      <c r="D46" s="16"/>
      <c r="E46" s="16"/>
      <c r="F46" s="16"/>
      <c r="G46" s="16"/>
      <c r="H46" s="16"/>
      <c r="I46" s="16"/>
      <c r="J46" s="16"/>
      <c r="K46" s="16"/>
      <c r="L46" s="16"/>
      <c r="M46" s="16"/>
      <c r="N46" s="16"/>
      <c r="O46" s="16"/>
      <c r="P46" s="16"/>
      <c r="Q46" s="16"/>
    </row>
    <row r="47" spans="1:53">
      <c r="B47" s="1" t="s">
        <v>476</v>
      </c>
      <c r="D47" s="14">
        <f t="shared" ref="D47:AI47" si="48">IF(OR($C$36="No",D$7&gt;$C$37),"",SUM(D15,D21,D32))</f>
        <v>1724</v>
      </c>
      <c r="E47" s="14">
        <f t="shared" si="48"/>
        <v>1832.4000000000005</v>
      </c>
      <c r="F47" s="14">
        <f t="shared" si="48"/>
        <v>1942.9680000000008</v>
      </c>
      <c r="G47" s="14">
        <f t="shared" si="48"/>
        <v>2055.7473600000003</v>
      </c>
      <c r="H47" s="14">
        <f t="shared" si="48"/>
        <v>2170.7823072000001</v>
      </c>
      <c r="I47" s="14">
        <f t="shared" si="48"/>
        <v>2288.1179533440009</v>
      </c>
      <c r="J47" s="14">
        <f t="shared" si="48"/>
        <v>2407.8003124108809</v>
      </c>
      <c r="K47" s="14">
        <f t="shared" si="48"/>
        <v>2529.8763186590986</v>
      </c>
      <c r="L47" s="14" t="str">
        <f t="shared" si="48"/>
        <v/>
      </c>
      <c r="M47" s="14" t="str">
        <f t="shared" si="48"/>
        <v/>
      </c>
      <c r="N47" s="14" t="str">
        <f t="shared" si="48"/>
        <v/>
      </c>
      <c r="O47" s="14" t="str">
        <f t="shared" si="48"/>
        <v/>
      </c>
      <c r="P47" s="14" t="str">
        <f t="shared" si="48"/>
        <v/>
      </c>
      <c r="Q47" s="14" t="str">
        <f t="shared" si="48"/>
        <v/>
      </c>
      <c r="R47" s="14" t="str">
        <f t="shared" si="48"/>
        <v/>
      </c>
      <c r="S47" s="14" t="str">
        <f t="shared" si="48"/>
        <v/>
      </c>
      <c r="T47" s="14" t="str">
        <f t="shared" si="48"/>
        <v/>
      </c>
      <c r="U47" s="14" t="str">
        <f t="shared" si="48"/>
        <v/>
      </c>
      <c r="V47" s="14" t="str">
        <f t="shared" si="48"/>
        <v/>
      </c>
      <c r="W47" s="14" t="str">
        <f t="shared" si="48"/>
        <v/>
      </c>
      <c r="X47" s="14" t="str">
        <f t="shared" si="48"/>
        <v/>
      </c>
      <c r="Y47" s="14" t="str">
        <f t="shared" si="48"/>
        <v/>
      </c>
      <c r="Z47" s="14" t="str">
        <f t="shared" si="48"/>
        <v/>
      </c>
      <c r="AA47" s="14" t="str">
        <f t="shared" si="48"/>
        <v/>
      </c>
      <c r="AB47" s="14" t="str">
        <f t="shared" si="48"/>
        <v/>
      </c>
      <c r="AC47" s="14" t="str">
        <f t="shared" si="48"/>
        <v/>
      </c>
      <c r="AD47" s="14" t="str">
        <f t="shared" si="48"/>
        <v/>
      </c>
      <c r="AE47" s="14" t="str">
        <f t="shared" si="48"/>
        <v/>
      </c>
      <c r="AF47" s="14" t="str">
        <f t="shared" si="48"/>
        <v/>
      </c>
      <c r="AG47" s="14" t="str">
        <f t="shared" si="48"/>
        <v/>
      </c>
      <c r="AH47" s="14" t="str">
        <f t="shared" si="48"/>
        <v/>
      </c>
      <c r="AI47" s="14" t="str">
        <f t="shared" si="48"/>
        <v/>
      </c>
      <c r="AJ47" s="14" t="str">
        <f t="shared" ref="AJ47:BA47" si="49">IF(OR($C$36="No",AJ$7&gt;$C$37),"",SUM(AJ15,AJ21,AJ32))</f>
        <v/>
      </c>
      <c r="AK47" s="14" t="str">
        <f t="shared" si="49"/>
        <v/>
      </c>
      <c r="AL47" s="14" t="str">
        <f t="shared" si="49"/>
        <v/>
      </c>
      <c r="AM47" s="14" t="str">
        <f t="shared" si="49"/>
        <v/>
      </c>
      <c r="AN47" s="14" t="str">
        <f t="shared" si="49"/>
        <v/>
      </c>
      <c r="AO47" s="14" t="str">
        <f t="shared" si="49"/>
        <v/>
      </c>
      <c r="AP47" s="14" t="str">
        <f t="shared" si="49"/>
        <v/>
      </c>
      <c r="AQ47" s="14" t="str">
        <f t="shared" si="49"/>
        <v/>
      </c>
      <c r="AR47" s="14" t="str">
        <f t="shared" si="49"/>
        <v/>
      </c>
      <c r="AS47" s="14" t="str">
        <f t="shared" si="49"/>
        <v/>
      </c>
      <c r="AT47" s="14" t="str">
        <f t="shared" si="49"/>
        <v/>
      </c>
      <c r="AU47" s="14" t="str">
        <f t="shared" si="49"/>
        <v/>
      </c>
      <c r="AV47" s="14" t="str">
        <f t="shared" si="49"/>
        <v/>
      </c>
      <c r="AW47" s="14" t="str">
        <f t="shared" si="49"/>
        <v/>
      </c>
      <c r="AX47" s="14" t="str">
        <f t="shared" si="49"/>
        <v/>
      </c>
      <c r="AY47" s="14" t="str">
        <f t="shared" si="49"/>
        <v/>
      </c>
      <c r="AZ47" s="14" t="str">
        <f t="shared" si="49"/>
        <v/>
      </c>
      <c r="BA47" s="14" t="str">
        <f t="shared" si="49"/>
        <v/>
      </c>
    </row>
    <row r="48" spans="1:53">
      <c r="B48" s="1" t="s">
        <v>483</v>
      </c>
      <c r="D48" s="14">
        <f t="shared" ref="D48:AJ48" si="50">IF(D$44="","",-D47*Prt2TaxRate)</f>
        <v>-517.19999999999993</v>
      </c>
      <c r="E48" s="14">
        <f t="shared" si="50"/>
        <v>-549.72000000000014</v>
      </c>
      <c r="F48" s="14">
        <f t="shared" si="50"/>
        <v>-582.89040000000023</v>
      </c>
      <c r="G48" s="14">
        <f t="shared" si="50"/>
        <v>-616.72420800000009</v>
      </c>
      <c r="H48" s="14">
        <f t="shared" si="50"/>
        <v>-651.23469216000001</v>
      </c>
      <c r="I48" s="14">
        <f t="shared" si="50"/>
        <v>-686.43538600320028</v>
      </c>
      <c r="J48" s="14">
        <f t="shared" si="50"/>
        <v>-722.3400937232642</v>
      </c>
      <c r="K48" s="14">
        <f t="shared" si="50"/>
        <v>-758.96289559772958</v>
      </c>
      <c r="L48" s="14" t="str">
        <f t="shared" si="50"/>
        <v/>
      </c>
      <c r="M48" s="14" t="str">
        <f t="shared" si="50"/>
        <v/>
      </c>
      <c r="N48" s="14" t="str">
        <f t="shared" si="50"/>
        <v/>
      </c>
      <c r="O48" s="14" t="str">
        <f t="shared" si="50"/>
        <v/>
      </c>
      <c r="P48" s="14" t="str">
        <f t="shared" si="50"/>
        <v/>
      </c>
      <c r="Q48" s="14" t="str">
        <f t="shared" si="50"/>
        <v/>
      </c>
      <c r="R48" s="14" t="str">
        <f t="shared" si="50"/>
        <v/>
      </c>
      <c r="S48" s="14" t="str">
        <f t="shared" si="50"/>
        <v/>
      </c>
      <c r="T48" s="14" t="str">
        <f t="shared" si="50"/>
        <v/>
      </c>
      <c r="U48" s="14" t="str">
        <f t="shared" si="50"/>
        <v/>
      </c>
      <c r="V48" s="14" t="str">
        <f t="shared" si="50"/>
        <v/>
      </c>
      <c r="W48" s="14" t="str">
        <f t="shared" si="50"/>
        <v/>
      </c>
      <c r="X48" s="14" t="str">
        <f t="shared" si="50"/>
        <v/>
      </c>
      <c r="Y48" s="14" t="str">
        <f t="shared" si="50"/>
        <v/>
      </c>
      <c r="Z48" s="14" t="str">
        <f t="shared" si="50"/>
        <v/>
      </c>
      <c r="AA48" s="14" t="str">
        <f t="shared" si="50"/>
        <v/>
      </c>
      <c r="AB48" s="14" t="str">
        <f t="shared" si="50"/>
        <v/>
      </c>
      <c r="AC48" s="14" t="str">
        <f t="shared" si="50"/>
        <v/>
      </c>
      <c r="AD48" s="14" t="str">
        <f t="shared" si="50"/>
        <v/>
      </c>
      <c r="AE48" s="14" t="str">
        <f t="shared" si="50"/>
        <v/>
      </c>
      <c r="AF48" s="14" t="str">
        <f t="shared" si="50"/>
        <v/>
      </c>
      <c r="AG48" s="14" t="str">
        <f t="shared" si="50"/>
        <v/>
      </c>
      <c r="AH48" s="14" t="str">
        <f t="shared" si="50"/>
        <v/>
      </c>
      <c r="AI48" s="14" t="str">
        <f t="shared" si="50"/>
        <v/>
      </c>
      <c r="AJ48" s="14" t="str">
        <f t="shared" si="50"/>
        <v/>
      </c>
      <c r="AK48" s="14" t="str">
        <f t="shared" ref="AK48:AW48" si="51">IF(AK$44="","",-AK47*Prt2TaxRate)</f>
        <v/>
      </c>
      <c r="AL48" s="14" t="str">
        <f t="shared" si="51"/>
        <v/>
      </c>
      <c r="AM48" s="14" t="str">
        <f t="shared" si="51"/>
        <v/>
      </c>
      <c r="AN48" s="14" t="str">
        <f t="shared" si="51"/>
        <v/>
      </c>
      <c r="AO48" s="14" t="str">
        <f t="shared" si="51"/>
        <v/>
      </c>
      <c r="AP48" s="14" t="str">
        <f t="shared" si="51"/>
        <v/>
      </c>
      <c r="AQ48" s="14" t="str">
        <f t="shared" si="51"/>
        <v/>
      </c>
      <c r="AR48" s="14" t="str">
        <f t="shared" si="51"/>
        <v/>
      </c>
      <c r="AS48" s="14" t="str">
        <f t="shared" si="51"/>
        <v/>
      </c>
      <c r="AT48" s="14" t="str">
        <f t="shared" si="51"/>
        <v/>
      </c>
      <c r="AU48" s="14" t="str">
        <f t="shared" si="51"/>
        <v/>
      </c>
      <c r="AV48" s="14" t="str">
        <f t="shared" si="51"/>
        <v/>
      </c>
      <c r="AW48" s="14" t="str">
        <f t="shared" si="51"/>
        <v/>
      </c>
      <c r="AX48" s="14" t="str">
        <f t="shared" ref="AX48:BA48" si="52">IF(AX$44="","",-AX47*Prt2TaxRate)</f>
        <v/>
      </c>
      <c r="AY48" s="14" t="str">
        <f t="shared" si="52"/>
        <v/>
      </c>
      <c r="AZ48" s="14" t="str">
        <f t="shared" si="52"/>
        <v/>
      </c>
      <c r="BA48" s="14" t="str">
        <f t="shared" si="52"/>
        <v/>
      </c>
    </row>
    <row r="49" spans="1:53">
      <c r="D49" s="16"/>
      <c r="E49" s="16"/>
      <c r="F49" s="16"/>
      <c r="G49" s="16"/>
      <c r="H49" s="16"/>
      <c r="I49" s="16"/>
      <c r="J49" s="16"/>
      <c r="K49" s="16"/>
      <c r="L49" s="16"/>
      <c r="M49" s="16"/>
      <c r="N49" s="16"/>
      <c r="O49" s="16"/>
      <c r="P49" s="16"/>
      <c r="Q49" s="16"/>
    </row>
    <row r="50" spans="1:53">
      <c r="B50" s="33" t="s">
        <v>51</v>
      </c>
      <c r="D50" s="16"/>
      <c r="E50" s="16"/>
      <c r="F50" s="16"/>
      <c r="G50" s="16"/>
      <c r="H50" s="16"/>
      <c r="I50" s="16"/>
      <c r="J50" s="16"/>
      <c r="K50" s="16"/>
      <c r="L50" s="16"/>
      <c r="M50" s="16"/>
      <c r="N50" s="16"/>
      <c r="O50" s="16"/>
      <c r="P50" s="16"/>
      <c r="Q50" s="16"/>
    </row>
    <row r="51" spans="1:53">
      <c r="D51" s="16"/>
      <c r="E51" s="16"/>
      <c r="F51" s="16"/>
      <c r="G51" s="16"/>
      <c r="H51" s="16"/>
      <c r="I51" s="16"/>
      <c r="J51" s="16"/>
      <c r="K51" s="16"/>
      <c r="L51" s="16"/>
      <c r="M51" s="16"/>
      <c r="N51" s="16"/>
      <c r="O51" s="16"/>
      <c r="P51" s="16"/>
      <c r="Q51" s="16"/>
    </row>
    <row r="52" spans="1:53" ht="12.75" customHeight="1">
      <c r="B52" s="97" t="s">
        <v>415</v>
      </c>
      <c r="C52" s="97"/>
      <c r="D52" s="97"/>
      <c r="E52" s="97"/>
      <c r="F52" s="97"/>
      <c r="G52" s="97"/>
      <c r="H52" s="97"/>
      <c r="I52" s="97"/>
      <c r="J52" s="16"/>
      <c r="K52" s="16"/>
      <c r="L52" s="16"/>
      <c r="M52" s="16"/>
      <c r="N52" s="16"/>
      <c r="O52" s="16"/>
      <c r="P52" s="16"/>
    </row>
    <row r="53" spans="1:53" ht="12.75" customHeight="1">
      <c r="B53" s="97" t="s">
        <v>426</v>
      </c>
      <c r="C53" s="97"/>
      <c r="D53" s="97"/>
      <c r="E53" s="97"/>
      <c r="F53" s="97"/>
      <c r="G53" s="97"/>
      <c r="H53" s="97"/>
      <c r="I53" s="97"/>
      <c r="J53" s="16"/>
      <c r="K53" s="16"/>
      <c r="L53" s="16"/>
      <c r="M53" s="16"/>
      <c r="N53" s="16"/>
      <c r="O53" s="16"/>
      <c r="P53" s="16"/>
    </row>
    <row r="54" spans="1:53">
      <c r="C54" s="16"/>
      <c r="D54" s="16"/>
      <c r="E54" s="16"/>
      <c r="F54" s="16"/>
      <c r="G54" s="16"/>
      <c r="H54" s="16"/>
      <c r="I54" s="16"/>
      <c r="J54" s="16"/>
      <c r="K54" s="16"/>
      <c r="L54" s="16"/>
      <c r="M54" s="16"/>
      <c r="N54" s="16"/>
      <c r="O54" s="16"/>
      <c r="P54" s="16"/>
    </row>
    <row r="55" spans="1:53">
      <c r="B55" s="1" t="s">
        <v>479</v>
      </c>
      <c r="D55" s="14">
        <f t="shared" ref="D55:AI55" si="53">IF(D$44="","",SUM(D13,D15,D21,D26,D45))</f>
        <v>-17805.088</v>
      </c>
      <c r="E55" s="14">
        <f t="shared" si="53"/>
        <v>4432.68</v>
      </c>
      <c r="F55" s="14">
        <f t="shared" si="53"/>
        <v>4510.0776000000005</v>
      </c>
      <c r="G55" s="14">
        <f t="shared" si="53"/>
        <v>4589.0231519999998</v>
      </c>
      <c r="H55" s="14">
        <f t="shared" si="53"/>
        <v>4669.54761504</v>
      </c>
      <c r="I55" s="14">
        <f t="shared" si="53"/>
        <v>4751.6825673408002</v>
      </c>
      <c r="J55" s="14">
        <f t="shared" si="53"/>
        <v>4835.4602186876164</v>
      </c>
      <c r="K55" s="14">
        <f t="shared" si="53"/>
        <v>4920.913423061369</v>
      </c>
      <c r="L55" s="14" t="str">
        <f t="shared" si="53"/>
        <v/>
      </c>
      <c r="M55" s="14" t="str">
        <f t="shared" si="53"/>
        <v/>
      </c>
      <c r="N55" s="14" t="str">
        <f t="shared" si="53"/>
        <v/>
      </c>
      <c r="O55" s="14" t="str">
        <f t="shared" si="53"/>
        <v/>
      </c>
      <c r="P55" s="14" t="str">
        <f t="shared" si="53"/>
        <v/>
      </c>
      <c r="Q55" s="14" t="str">
        <f t="shared" si="53"/>
        <v/>
      </c>
      <c r="R55" s="14" t="str">
        <f t="shared" si="53"/>
        <v/>
      </c>
      <c r="S55" s="14" t="str">
        <f t="shared" si="53"/>
        <v/>
      </c>
      <c r="T55" s="14" t="str">
        <f t="shared" si="53"/>
        <v/>
      </c>
      <c r="U55" s="14" t="str">
        <f t="shared" si="53"/>
        <v/>
      </c>
      <c r="V55" s="14" t="str">
        <f t="shared" si="53"/>
        <v/>
      </c>
      <c r="W55" s="14" t="str">
        <f t="shared" si="53"/>
        <v/>
      </c>
      <c r="X55" s="14" t="str">
        <f t="shared" si="53"/>
        <v/>
      </c>
      <c r="Y55" s="14" t="str">
        <f t="shared" si="53"/>
        <v/>
      </c>
      <c r="Z55" s="14" t="str">
        <f t="shared" si="53"/>
        <v/>
      </c>
      <c r="AA55" s="14" t="str">
        <f t="shared" si="53"/>
        <v/>
      </c>
      <c r="AB55" s="14" t="str">
        <f t="shared" si="53"/>
        <v/>
      </c>
      <c r="AC55" s="14" t="str">
        <f t="shared" si="53"/>
        <v/>
      </c>
      <c r="AD55" s="14" t="str">
        <f t="shared" si="53"/>
        <v/>
      </c>
      <c r="AE55" s="14" t="str">
        <f t="shared" si="53"/>
        <v/>
      </c>
      <c r="AF55" s="14" t="str">
        <f t="shared" si="53"/>
        <v/>
      </c>
      <c r="AG55" s="14" t="str">
        <f t="shared" si="53"/>
        <v/>
      </c>
      <c r="AH55" s="14" t="str">
        <f t="shared" si="53"/>
        <v/>
      </c>
      <c r="AI55" s="14" t="str">
        <f t="shared" si="53"/>
        <v/>
      </c>
      <c r="AJ55" s="14" t="str">
        <f t="shared" ref="AJ55:BA55" si="54">IF(AJ$44="","",SUM(AJ13,AJ15,AJ21,AJ26,AJ45))</f>
        <v/>
      </c>
      <c r="AK55" s="14" t="str">
        <f t="shared" si="54"/>
        <v/>
      </c>
      <c r="AL55" s="14" t="str">
        <f t="shared" si="54"/>
        <v/>
      </c>
      <c r="AM55" s="14" t="str">
        <f t="shared" si="54"/>
        <v/>
      </c>
      <c r="AN55" s="14" t="str">
        <f t="shared" si="54"/>
        <v/>
      </c>
      <c r="AO55" s="14" t="str">
        <f t="shared" si="54"/>
        <v/>
      </c>
      <c r="AP55" s="14" t="str">
        <f t="shared" si="54"/>
        <v/>
      </c>
      <c r="AQ55" s="14" t="str">
        <f t="shared" si="54"/>
        <v/>
      </c>
      <c r="AR55" s="14" t="str">
        <f t="shared" si="54"/>
        <v/>
      </c>
      <c r="AS55" s="14" t="str">
        <f t="shared" si="54"/>
        <v/>
      </c>
      <c r="AT55" s="14" t="str">
        <f t="shared" si="54"/>
        <v/>
      </c>
      <c r="AU55" s="14" t="str">
        <f t="shared" si="54"/>
        <v/>
      </c>
      <c r="AV55" s="14" t="str">
        <f t="shared" si="54"/>
        <v/>
      </c>
      <c r="AW55" s="14" t="str">
        <f t="shared" si="54"/>
        <v/>
      </c>
      <c r="AX55" s="14" t="str">
        <f t="shared" si="54"/>
        <v/>
      </c>
      <c r="AY55" s="14" t="str">
        <f t="shared" si="54"/>
        <v/>
      </c>
      <c r="AZ55" s="14" t="str">
        <f t="shared" si="54"/>
        <v/>
      </c>
      <c r="BA55" s="14" t="str">
        <f t="shared" si="54"/>
        <v/>
      </c>
    </row>
    <row r="56" spans="1:53">
      <c r="B56" s="1" t="s">
        <v>480</v>
      </c>
      <c r="D56" s="14">
        <f t="shared" ref="D56:AI56" si="55">IF(D$44="","",SUM(D13,D15,D21,D48))</f>
        <v>-20843.2</v>
      </c>
      <c r="E56" s="14">
        <f t="shared" si="55"/>
        <v>4432.68</v>
      </c>
      <c r="F56" s="14">
        <f t="shared" si="55"/>
        <v>4510.0776000000005</v>
      </c>
      <c r="G56" s="14">
        <f t="shared" si="55"/>
        <v>4589.0231519999998</v>
      </c>
      <c r="H56" s="14">
        <f t="shared" si="55"/>
        <v>4669.54761504</v>
      </c>
      <c r="I56" s="14">
        <f t="shared" si="55"/>
        <v>4751.6825673408002</v>
      </c>
      <c r="J56" s="14">
        <f t="shared" si="55"/>
        <v>4835.4602186876164</v>
      </c>
      <c r="K56" s="14">
        <f t="shared" si="55"/>
        <v>4920.913423061369</v>
      </c>
      <c r="L56" s="14" t="str">
        <f t="shared" si="55"/>
        <v/>
      </c>
      <c r="M56" s="14" t="str">
        <f t="shared" si="55"/>
        <v/>
      </c>
      <c r="N56" s="14" t="str">
        <f t="shared" si="55"/>
        <v/>
      </c>
      <c r="O56" s="14" t="str">
        <f t="shared" si="55"/>
        <v/>
      </c>
      <c r="P56" s="14" t="str">
        <f t="shared" si="55"/>
        <v/>
      </c>
      <c r="Q56" s="14" t="str">
        <f t="shared" si="55"/>
        <v/>
      </c>
      <c r="R56" s="14" t="str">
        <f t="shared" si="55"/>
        <v/>
      </c>
      <c r="S56" s="14" t="str">
        <f t="shared" si="55"/>
        <v/>
      </c>
      <c r="T56" s="14" t="str">
        <f t="shared" si="55"/>
        <v/>
      </c>
      <c r="U56" s="14" t="str">
        <f t="shared" si="55"/>
        <v/>
      </c>
      <c r="V56" s="14" t="str">
        <f t="shared" si="55"/>
        <v/>
      </c>
      <c r="W56" s="14" t="str">
        <f t="shared" si="55"/>
        <v/>
      </c>
      <c r="X56" s="14" t="str">
        <f t="shared" si="55"/>
        <v/>
      </c>
      <c r="Y56" s="14" t="str">
        <f t="shared" si="55"/>
        <v/>
      </c>
      <c r="Z56" s="14" t="str">
        <f t="shared" si="55"/>
        <v/>
      </c>
      <c r="AA56" s="14" t="str">
        <f t="shared" si="55"/>
        <v/>
      </c>
      <c r="AB56" s="14" t="str">
        <f t="shared" si="55"/>
        <v/>
      </c>
      <c r="AC56" s="14" t="str">
        <f t="shared" si="55"/>
        <v/>
      </c>
      <c r="AD56" s="14" t="str">
        <f t="shared" si="55"/>
        <v/>
      </c>
      <c r="AE56" s="14" t="str">
        <f t="shared" si="55"/>
        <v/>
      </c>
      <c r="AF56" s="14" t="str">
        <f t="shared" si="55"/>
        <v/>
      </c>
      <c r="AG56" s="14" t="str">
        <f t="shared" si="55"/>
        <v/>
      </c>
      <c r="AH56" s="14" t="str">
        <f t="shared" si="55"/>
        <v/>
      </c>
      <c r="AI56" s="14" t="str">
        <f t="shared" si="55"/>
        <v/>
      </c>
      <c r="AJ56" s="14" t="str">
        <f t="shared" ref="AJ56:BA56" si="56">IF(AJ$44="","",SUM(AJ13,AJ15,AJ21,AJ48))</f>
        <v/>
      </c>
      <c r="AK56" s="14" t="str">
        <f t="shared" si="56"/>
        <v/>
      </c>
      <c r="AL56" s="14" t="str">
        <f t="shared" si="56"/>
        <v/>
      </c>
      <c r="AM56" s="14" t="str">
        <f t="shared" si="56"/>
        <v/>
      </c>
      <c r="AN56" s="14" t="str">
        <f t="shared" si="56"/>
        <v/>
      </c>
      <c r="AO56" s="14" t="str">
        <f t="shared" si="56"/>
        <v/>
      </c>
      <c r="AP56" s="14" t="str">
        <f t="shared" si="56"/>
        <v/>
      </c>
      <c r="AQ56" s="14" t="str">
        <f t="shared" si="56"/>
        <v/>
      </c>
      <c r="AR56" s="14" t="str">
        <f t="shared" si="56"/>
        <v/>
      </c>
      <c r="AS56" s="14" t="str">
        <f t="shared" si="56"/>
        <v/>
      </c>
      <c r="AT56" s="14" t="str">
        <f t="shared" si="56"/>
        <v/>
      </c>
      <c r="AU56" s="14" t="str">
        <f t="shared" si="56"/>
        <v/>
      </c>
      <c r="AV56" s="14" t="str">
        <f t="shared" si="56"/>
        <v/>
      </c>
      <c r="AW56" s="14" t="str">
        <f t="shared" si="56"/>
        <v/>
      </c>
      <c r="AX56" s="14" t="str">
        <f t="shared" si="56"/>
        <v/>
      </c>
      <c r="AY56" s="14" t="str">
        <f t="shared" si="56"/>
        <v/>
      </c>
      <c r="AZ56" s="14" t="str">
        <f t="shared" si="56"/>
        <v/>
      </c>
      <c r="BA56" s="14" t="str">
        <f t="shared" si="56"/>
        <v/>
      </c>
    </row>
    <row r="57" spans="1:53">
      <c r="B57" s="1" t="s">
        <v>52</v>
      </c>
      <c r="D57" s="34">
        <f t="shared" ref="D57:AI57" si="57">IF(D$44="","",1/(1+Prt2DiscountRate)^(D$7-1))</f>
        <v>1</v>
      </c>
      <c r="E57" s="34">
        <f t="shared" si="57"/>
        <v>0.90909090909090906</v>
      </c>
      <c r="F57" s="34">
        <f t="shared" si="57"/>
        <v>0.82644628099173545</v>
      </c>
      <c r="G57" s="34">
        <f t="shared" si="57"/>
        <v>0.75131480090157754</v>
      </c>
      <c r="H57" s="34">
        <f t="shared" si="57"/>
        <v>0.68301345536507052</v>
      </c>
      <c r="I57" s="34">
        <f t="shared" si="57"/>
        <v>0.62092132305915493</v>
      </c>
      <c r="J57" s="34">
        <f t="shared" si="57"/>
        <v>0.56447393005377722</v>
      </c>
      <c r="K57" s="34">
        <f t="shared" si="57"/>
        <v>0.51315811823070645</v>
      </c>
      <c r="L57" s="34" t="str">
        <f t="shared" si="57"/>
        <v/>
      </c>
      <c r="M57" s="34" t="str">
        <f t="shared" si="57"/>
        <v/>
      </c>
      <c r="N57" s="34" t="str">
        <f t="shared" si="57"/>
        <v/>
      </c>
      <c r="O57" s="34" t="str">
        <f t="shared" si="57"/>
        <v/>
      </c>
      <c r="P57" s="34" t="str">
        <f t="shared" si="57"/>
        <v/>
      </c>
      <c r="Q57" s="34" t="str">
        <f t="shared" si="57"/>
        <v/>
      </c>
      <c r="R57" s="34" t="str">
        <f t="shared" si="57"/>
        <v/>
      </c>
      <c r="S57" s="34" t="str">
        <f t="shared" si="57"/>
        <v/>
      </c>
      <c r="T57" s="34" t="str">
        <f t="shared" si="57"/>
        <v/>
      </c>
      <c r="U57" s="34" t="str">
        <f t="shared" si="57"/>
        <v/>
      </c>
      <c r="V57" s="34" t="str">
        <f t="shared" si="57"/>
        <v/>
      </c>
      <c r="W57" s="34" t="str">
        <f t="shared" si="57"/>
        <v/>
      </c>
      <c r="X57" s="34" t="str">
        <f t="shared" si="57"/>
        <v/>
      </c>
      <c r="Y57" s="34" t="str">
        <f t="shared" si="57"/>
        <v/>
      </c>
      <c r="Z57" s="34" t="str">
        <f t="shared" si="57"/>
        <v/>
      </c>
      <c r="AA57" s="34" t="str">
        <f t="shared" si="57"/>
        <v/>
      </c>
      <c r="AB57" s="34" t="str">
        <f t="shared" si="57"/>
        <v/>
      </c>
      <c r="AC57" s="34" t="str">
        <f t="shared" si="57"/>
        <v/>
      </c>
      <c r="AD57" s="34" t="str">
        <f t="shared" si="57"/>
        <v/>
      </c>
      <c r="AE57" s="34" t="str">
        <f t="shared" si="57"/>
        <v/>
      </c>
      <c r="AF57" s="34" t="str">
        <f t="shared" si="57"/>
        <v/>
      </c>
      <c r="AG57" s="34" t="str">
        <f t="shared" si="57"/>
        <v/>
      </c>
      <c r="AH57" s="34" t="str">
        <f t="shared" si="57"/>
        <v/>
      </c>
      <c r="AI57" s="34" t="str">
        <f t="shared" si="57"/>
        <v/>
      </c>
      <c r="AJ57" s="34" t="str">
        <f t="shared" ref="AJ57:BA57" si="58">IF(AJ$44="","",1/(1+Prt2DiscountRate)^(AJ$7-1))</f>
        <v/>
      </c>
      <c r="AK57" s="34" t="str">
        <f t="shared" si="58"/>
        <v/>
      </c>
      <c r="AL57" s="34" t="str">
        <f t="shared" si="58"/>
        <v/>
      </c>
      <c r="AM57" s="34" t="str">
        <f t="shared" si="58"/>
        <v/>
      </c>
      <c r="AN57" s="34" t="str">
        <f t="shared" si="58"/>
        <v/>
      </c>
      <c r="AO57" s="34" t="str">
        <f t="shared" si="58"/>
        <v/>
      </c>
      <c r="AP57" s="34" t="str">
        <f t="shared" si="58"/>
        <v/>
      </c>
      <c r="AQ57" s="34" t="str">
        <f t="shared" si="58"/>
        <v/>
      </c>
      <c r="AR57" s="34" t="str">
        <f t="shared" si="58"/>
        <v/>
      </c>
      <c r="AS57" s="34" t="str">
        <f t="shared" si="58"/>
        <v/>
      </c>
      <c r="AT57" s="34" t="str">
        <f t="shared" si="58"/>
        <v/>
      </c>
      <c r="AU57" s="34" t="str">
        <f t="shared" si="58"/>
        <v/>
      </c>
      <c r="AV57" s="34" t="str">
        <f t="shared" si="58"/>
        <v/>
      </c>
      <c r="AW57" s="34" t="str">
        <f t="shared" si="58"/>
        <v/>
      </c>
      <c r="AX57" s="34" t="str">
        <f t="shared" si="58"/>
        <v/>
      </c>
      <c r="AY57" s="34" t="str">
        <f t="shared" si="58"/>
        <v/>
      </c>
      <c r="AZ57" s="34" t="str">
        <f t="shared" si="58"/>
        <v/>
      </c>
      <c r="BA57" s="34" t="str">
        <f t="shared" si="58"/>
        <v/>
      </c>
    </row>
    <row r="58" spans="1:53">
      <c r="D58" s="16"/>
      <c r="E58" s="16"/>
      <c r="F58" s="16"/>
      <c r="G58" s="16"/>
      <c r="H58" s="16"/>
      <c r="I58" s="16"/>
      <c r="J58" s="16"/>
      <c r="K58" s="16"/>
      <c r="L58" s="16"/>
      <c r="M58" s="16"/>
      <c r="N58" s="16"/>
      <c r="O58" s="16"/>
      <c r="P58" s="16"/>
      <c r="Q58" s="16"/>
    </row>
    <row r="59" spans="1:53">
      <c r="B59" s="1" t="s">
        <v>481</v>
      </c>
      <c r="D59" s="14">
        <f>IF(C36="No","",SUMPRODUCT(D55:BA55,D57:BA57))</f>
        <v>4794.241749617091</v>
      </c>
      <c r="E59" s="16"/>
      <c r="F59" s="16"/>
      <c r="G59" s="16"/>
      <c r="H59" s="16"/>
      <c r="I59" s="16"/>
      <c r="J59" s="16"/>
      <c r="K59" s="16"/>
      <c r="L59" s="16"/>
      <c r="M59" s="16"/>
      <c r="N59" s="16"/>
      <c r="O59" s="16"/>
      <c r="P59" s="16"/>
      <c r="Q59" s="16"/>
    </row>
    <row r="60" spans="1:53">
      <c r="B60" s="1" t="s">
        <v>482</v>
      </c>
      <c r="D60" s="14">
        <f>IF(C36="No","",SUMPRODUCT(D56:BZ56,D57:BZ57))</f>
        <v>1756.1297496170905</v>
      </c>
      <c r="E60" s="16"/>
      <c r="F60" s="16"/>
      <c r="G60" s="16"/>
      <c r="H60" s="16"/>
      <c r="I60" s="16"/>
      <c r="J60" s="16"/>
      <c r="K60" s="16"/>
      <c r="L60" s="16"/>
      <c r="M60" s="16"/>
      <c r="N60" s="16"/>
      <c r="O60" s="16"/>
      <c r="P60" s="16"/>
      <c r="Q60" s="16"/>
    </row>
    <row r="61" spans="1:53">
      <c r="C61" s="16"/>
      <c r="D61" s="16"/>
      <c r="E61" s="16"/>
      <c r="F61" s="16"/>
      <c r="G61" s="16"/>
      <c r="H61" s="16"/>
      <c r="I61" s="16"/>
      <c r="J61" s="16"/>
      <c r="K61" s="16"/>
      <c r="L61" s="16"/>
      <c r="M61" s="16"/>
      <c r="N61" s="16"/>
      <c r="O61" s="16"/>
      <c r="P61" s="16"/>
    </row>
    <row r="62" spans="1:53" s="19" customFormat="1">
      <c r="A62" s="17" t="str">
        <f>"Financing Option 2: "&amp;Opt2_</f>
        <v>Financing Option 2: Commercial loan</v>
      </c>
      <c r="B62" s="18"/>
      <c r="F62" s="18"/>
    </row>
    <row r="64" spans="1:53">
      <c r="B64" s="1" t="s">
        <v>405</v>
      </c>
      <c r="C64" s="16" t="str">
        <f>Opt2Incl</f>
        <v>Yes</v>
      </c>
    </row>
    <row r="65" spans="2:53">
      <c r="B65" s="1" t="s">
        <v>432</v>
      </c>
      <c r="C65" s="16">
        <f>IF(C64="No","N/A",Opt2Period)</f>
        <v>5</v>
      </c>
    </row>
    <row r="66" spans="2:53">
      <c r="B66" s="1" t="s">
        <v>406</v>
      </c>
      <c r="C66" s="43">
        <f>IF(C64="No","N/A",Opt2Cost)</f>
        <v>6.5000000000000002E-2</v>
      </c>
    </row>
    <row r="68" spans="2:53">
      <c r="B68" s="33" t="str">
        <f>Opt2_</f>
        <v>Commercial loan</v>
      </c>
    </row>
    <row r="70" spans="2:53">
      <c r="B70" s="38" t="s">
        <v>407</v>
      </c>
      <c r="C70" s="16"/>
      <c r="D70" s="44">
        <f>IF(D71="","",0)</f>
        <v>0</v>
      </c>
      <c r="E70" s="14">
        <f>D73</f>
        <v>20774.009652543333</v>
      </c>
      <c r="F70" s="14">
        <f>E73</f>
        <v>16060.329932501983</v>
      </c>
      <c r="G70" s="14">
        <f t="shared" ref="G70:W70" si="59">F73</f>
        <v>11040.261030657948</v>
      </c>
      <c r="H70" s="14">
        <f t="shared" si="59"/>
        <v>5693.8876501940485</v>
      </c>
      <c r="I70" s="14">
        <f t="shared" si="59"/>
        <v>0</v>
      </c>
      <c r="J70" s="14" t="str">
        <f t="shared" si="59"/>
        <v/>
      </c>
      <c r="K70" s="14" t="str">
        <f t="shared" si="59"/>
        <v/>
      </c>
      <c r="L70" s="14" t="str">
        <f t="shared" si="59"/>
        <v/>
      </c>
      <c r="M70" s="14" t="str">
        <f t="shared" si="59"/>
        <v/>
      </c>
      <c r="N70" s="14" t="str">
        <f t="shared" si="59"/>
        <v/>
      </c>
      <c r="O70" s="14" t="str">
        <f t="shared" si="59"/>
        <v/>
      </c>
      <c r="P70" s="14" t="str">
        <f t="shared" si="59"/>
        <v/>
      </c>
      <c r="Q70" s="14" t="str">
        <f t="shared" si="59"/>
        <v/>
      </c>
      <c r="R70" s="14" t="str">
        <f t="shared" si="59"/>
        <v/>
      </c>
      <c r="S70" s="14" t="str">
        <f t="shared" si="59"/>
        <v/>
      </c>
      <c r="T70" s="14" t="str">
        <f t="shared" si="59"/>
        <v/>
      </c>
      <c r="U70" s="14" t="str">
        <f t="shared" si="59"/>
        <v/>
      </c>
      <c r="V70" s="14" t="str">
        <f t="shared" si="59"/>
        <v/>
      </c>
      <c r="W70" s="14" t="str">
        <f t="shared" si="59"/>
        <v/>
      </c>
      <c r="X70" s="14" t="str">
        <f t="shared" ref="X70" si="60">W73</f>
        <v/>
      </c>
      <c r="Y70" s="14" t="str">
        <f t="shared" ref="Y70" si="61">X73</f>
        <v/>
      </c>
      <c r="Z70" s="14" t="str">
        <f t="shared" ref="Z70" si="62">Y73</f>
        <v/>
      </c>
      <c r="AA70" s="14" t="str">
        <f t="shared" ref="AA70" si="63">Z73</f>
        <v/>
      </c>
      <c r="AB70" s="14" t="str">
        <f t="shared" ref="AB70" si="64">AA73</f>
        <v/>
      </c>
      <c r="AC70" s="14" t="str">
        <f t="shared" ref="AC70" si="65">AB73</f>
        <v/>
      </c>
      <c r="AD70" s="14" t="str">
        <f t="shared" ref="AD70" si="66">AC73</f>
        <v/>
      </c>
      <c r="AE70" s="14" t="str">
        <f t="shared" ref="AE70" si="67">AD73</f>
        <v/>
      </c>
      <c r="AF70" s="14" t="str">
        <f t="shared" ref="AF70" si="68">AE73</f>
        <v/>
      </c>
      <c r="AG70" s="14" t="str">
        <f t="shared" ref="AG70" si="69">AF73</f>
        <v/>
      </c>
      <c r="AH70" s="14" t="str">
        <f t="shared" ref="AH70" si="70">AG73</f>
        <v/>
      </c>
      <c r="AI70" s="14" t="str">
        <f t="shared" ref="AI70" si="71">AH73</f>
        <v/>
      </c>
      <c r="AJ70" s="14" t="str">
        <f t="shared" ref="AJ70" si="72">AI73</f>
        <v/>
      </c>
      <c r="AK70" s="14" t="str">
        <f t="shared" ref="AK70" si="73">AJ73</f>
        <v/>
      </c>
      <c r="AL70" s="14" t="str">
        <f t="shared" ref="AL70" si="74">AK73</f>
        <v/>
      </c>
      <c r="AM70" s="14" t="str">
        <f t="shared" ref="AM70" si="75">AL73</f>
        <v/>
      </c>
      <c r="AN70" s="14" t="str">
        <f t="shared" ref="AN70" si="76">AM73</f>
        <v/>
      </c>
      <c r="AO70" s="14" t="str">
        <f t="shared" ref="AO70" si="77">AN73</f>
        <v/>
      </c>
      <c r="AP70" s="14" t="str">
        <f t="shared" ref="AP70" si="78">AO73</f>
        <v/>
      </c>
      <c r="AQ70" s="14" t="str">
        <f t="shared" ref="AQ70" si="79">AP73</f>
        <v/>
      </c>
      <c r="AR70" s="14" t="str">
        <f t="shared" ref="AR70" si="80">AQ73</f>
        <v/>
      </c>
      <c r="AS70" s="14" t="str">
        <f t="shared" ref="AS70" si="81">AR73</f>
        <v/>
      </c>
      <c r="AT70" s="14" t="str">
        <f t="shared" ref="AT70" si="82">AS73</f>
        <v/>
      </c>
      <c r="AU70" s="14" t="str">
        <f t="shared" ref="AU70" si="83">AT73</f>
        <v/>
      </c>
      <c r="AV70" s="14" t="str">
        <f t="shared" ref="AV70" si="84">AU73</f>
        <v/>
      </c>
      <c r="AW70" s="14" t="str">
        <f t="shared" ref="AW70" si="85">AV73</f>
        <v/>
      </c>
      <c r="AX70" s="14" t="str">
        <f t="shared" ref="AX70" si="86">AW73</f>
        <v/>
      </c>
      <c r="AY70" s="14" t="str">
        <f t="shared" ref="AY70" si="87">AX73</f>
        <v/>
      </c>
      <c r="AZ70" s="14" t="str">
        <f t="shared" ref="AZ70" si="88">AY73</f>
        <v/>
      </c>
      <c r="BA70" s="14" t="str">
        <f t="shared" ref="BA70" si="89">AZ73</f>
        <v/>
      </c>
    </row>
    <row r="71" spans="2:53">
      <c r="B71" s="38" t="s">
        <v>417</v>
      </c>
      <c r="C71" s="16"/>
      <c r="D71" s="14">
        <f>IF(OR($C64="No",D$7&gt;$C65),"",-D$13)</f>
        <v>25200</v>
      </c>
      <c r="E71" s="14">
        <f t="shared" ref="E71:W71" si="90">IF(OR($C64="No",E$7&gt;$C65),"",-E$13)</f>
        <v>0</v>
      </c>
      <c r="F71" s="14">
        <f t="shared" si="90"/>
        <v>0</v>
      </c>
      <c r="G71" s="14">
        <f t="shared" si="90"/>
        <v>0</v>
      </c>
      <c r="H71" s="14">
        <f t="shared" si="90"/>
        <v>0</v>
      </c>
      <c r="I71" s="14" t="str">
        <f t="shared" si="90"/>
        <v/>
      </c>
      <c r="J71" s="14" t="str">
        <f t="shared" si="90"/>
        <v/>
      </c>
      <c r="K71" s="14" t="str">
        <f t="shared" si="90"/>
        <v/>
      </c>
      <c r="L71" s="14" t="str">
        <f t="shared" si="90"/>
        <v/>
      </c>
      <c r="M71" s="14" t="str">
        <f t="shared" si="90"/>
        <v/>
      </c>
      <c r="N71" s="14" t="str">
        <f t="shared" si="90"/>
        <v/>
      </c>
      <c r="O71" s="14" t="str">
        <f t="shared" si="90"/>
        <v/>
      </c>
      <c r="P71" s="14" t="str">
        <f t="shared" si="90"/>
        <v/>
      </c>
      <c r="Q71" s="14" t="str">
        <f t="shared" si="90"/>
        <v/>
      </c>
      <c r="R71" s="14" t="str">
        <f t="shared" si="90"/>
        <v/>
      </c>
      <c r="S71" s="14" t="str">
        <f t="shared" si="90"/>
        <v/>
      </c>
      <c r="T71" s="14" t="str">
        <f t="shared" si="90"/>
        <v/>
      </c>
      <c r="U71" s="14" t="str">
        <f t="shared" si="90"/>
        <v/>
      </c>
      <c r="V71" s="14" t="str">
        <f t="shared" si="90"/>
        <v/>
      </c>
      <c r="W71" s="14" t="str">
        <f t="shared" si="90"/>
        <v/>
      </c>
      <c r="X71" s="14" t="str">
        <f t="shared" ref="X71:AJ71" si="91">IF(OR($C64="No",X$7&gt;$C65),"",-X$13)</f>
        <v/>
      </c>
      <c r="Y71" s="14" t="str">
        <f t="shared" si="91"/>
        <v/>
      </c>
      <c r="Z71" s="14" t="str">
        <f t="shared" si="91"/>
        <v/>
      </c>
      <c r="AA71" s="14" t="str">
        <f t="shared" si="91"/>
        <v/>
      </c>
      <c r="AB71" s="14" t="str">
        <f t="shared" si="91"/>
        <v/>
      </c>
      <c r="AC71" s="14" t="str">
        <f t="shared" si="91"/>
        <v/>
      </c>
      <c r="AD71" s="14" t="str">
        <f t="shared" si="91"/>
        <v/>
      </c>
      <c r="AE71" s="14" t="str">
        <f t="shared" si="91"/>
        <v/>
      </c>
      <c r="AF71" s="14" t="str">
        <f t="shared" si="91"/>
        <v/>
      </c>
      <c r="AG71" s="14" t="str">
        <f t="shared" si="91"/>
        <v/>
      </c>
      <c r="AH71" s="14" t="str">
        <f t="shared" si="91"/>
        <v/>
      </c>
      <c r="AI71" s="14" t="str">
        <f t="shared" si="91"/>
        <v/>
      </c>
      <c r="AJ71" s="14" t="str">
        <f t="shared" si="91"/>
        <v/>
      </c>
      <c r="AK71" s="14" t="str">
        <f t="shared" ref="AK71:AW71" si="92">IF(OR($C64="No",AK$7&gt;$C65),"",-AK$13)</f>
        <v/>
      </c>
      <c r="AL71" s="14" t="str">
        <f t="shared" si="92"/>
        <v/>
      </c>
      <c r="AM71" s="14" t="str">
        <f t="shared" si="92"/>
        <v/>
      </c>
      <c r="AN71" s="14" t="str">
        <f t="shared" si="92"/>
        <v/>
      </c>
      <c r="AO71" s="14" t="str">
        <f t="shared" si="92"/>
        <v/>
      </c>
      <c r="AP71" s="14" t="str">
        <f t="shared" si="92"/>
        <v/>
      </c>
      <c r="AQ71" s="14" t="str">
        <f t="shared" si="92"/>
        <v/>
      </c>
      <c r="AR71" s="14" t="str">
        <f t="shared" si="92"/>
        <v/>
      </c>
      <c r="AS71" s="14" t="str">
        <f t="shared" si="92"/>
        <v/>
      </c>
      <c r="AT71" s="14" t="str">
        <f t="shared" si="92"/>
        <v/>
      </c>
      <c r="AU71" s="14" t="str">
        <f t="shared" si="92"/>
        <v/>
      </c>
      <c r="AV71" s="14" t="str">
        <f t="shared" si="92"/>
        <v/>
      </c>
      <c r="AW71" s="14" t="str">
        <f t="shared" si="92"/>
        <v/>
      </c>
      <c r="AX71" s="14" t="str">
        <f t="shared" ref="AX71:BA71" si="93">IF(OR($C64="No",AX$7&gt;$C65),"",-AX$13)</f>
        <v/>
      </c>
      <c r="AY71" s="14" t="str">
        <f t="shared" si="93"/>
        <v/>
      </c>
      <c r="AZ71" s="14" t="str">
        <f t="shared" si="93"/>
        <v/>
      </c>
      <c r="BA71" s="14" t="str">
        <f t="shared" si="93"/>
        <v/>
      </c>
    </row>
    <row r="72" spans="2:53">
      <c r="B72" s="38" t="s">
        <v>409</v>
      </c>
      <c r="C72" s="16"/>
      <c r="D72" s="14">
        <f t="shared" ref="D72" si="94">D76</f>
        <v>-4425.9903474566654</v>
      </c>
      <c r="E72" s="14">
        <f t="shared" ref="E72:W72" si="95">E76</f>
        <v>-4713.6797200413494</v>
      </c>
      <c r="F72" s="14">
        <f t="shared" si="95"/>
        <v>-5020.0689018440362</v>
      </c>
      <c r="G72" s="14">
        <f t="shared" si="95"/>
        <v>-5346.3733804638996</v>
      </c>
      <c r="H72" s="14">
        <f t="shared" si="95"/>
        <v>-5693.8876501940522</v>
      </c>
      <c r="I72" s="14" t="str">
        <f t="shared" si="95"/>
        <v/>
      </c>
      <c r="J72" s="14" t="str">
        <f t="shared" si="95"/>
        <v/>
      </c>
      <c r="K72" s="14" t="str">
        <f t="shared" si="95"/>
        <v/>
      </c>
      <c r="L72" s="14" t="str">
        <f t="shared" si="95"/>
        <v/>
      </c>
      <c r="M72" s="14" t="str">
        <f t="shared" si="95"/>
        <v/>
      </c>
      <c r="N72" s="14" t="str">
        <f t="shared" si="95"/>
        <v/>
      </c>
      <c r="O72" s="14" t="str">
        <f t="shared" si="95"/>
        <v/>
      </c>
      <c r="P72" s="14" t="str">
        <f t="shared" si="95"/>
        <v/>
      </c>
      <c r="Q72" s="14" t="str">
        <f t="shared" si="95"/>
        <v/>
      </c>
      <c r="R72" s="14" t="str">
        <f t="shared" si="95"/>
        <v/>
      </c>
      <c r="S72" s="14" t="str">
        <f t="shared" si="95"/>
        <v/>
      </c>
      <c r="T72" s="14" t="str">
        <f t="shared" si="95"/>
        <v/>
      </c>
      <c r="U72" s="14" t="str">
        <f t="shared" si="95"/>
        <v/>
      </c>
      <c r="V72" s="14" t="str">
        <f t="shared" si="95"/>
        <v/>
      </c>
      <c r="W72" s="14" t="str">
        <f t="shared" si="95"/>
        <v/>
      </c>
      <c r="X72" s="14" t="str">
        <f t="shared" ref="X72:AJ72" si="96">X76</f>
        <v/>
      </c>
      <c r="Y72" s="14" t="str">
        <f t="shared" si="96"/>
        <v/>
      </c>
      <c r="Z72" s="14" t="str">
        <f t="shared" si="96"/>
        <v/>
      </c>
      <c r="AA72" s="14" t="str">
        <f t="shared" si="96"/>
        <v/>
      </c>
      <c r="AB72" s="14" t="str">
        <f t="shared" si="96"/>
        <v/>
      </c>
      <c r="AC72" s="14" t="str">
        <f t="shared" si="96"/>
        <v/>
      </c>
      <c r="AD72" s="14" t="str">
        <f t="shared" si="96"/>
        <v/>
      </c>
      <c r="AE72" s="14" t="str">
        <f t="shared" si="96"/>
        <v/>
      </c>
      <c r="AF72" s="14" t="str">
        <f t="shared" si="96"/>
        <v/>
      </c>
      <c r="AG72" s="14" t="str">
        <f t="shared" si="96"/>
        <v/>
      </c>
      <c r="AH72" s="14" t="str">
        <f t="shared" si="96"/>
        <v/>
      </c>
      <c r="AI72" s="14" t="str">
        <f t="shared" si="96"/>
        <v/>
      </c>
      <c r="AJ72" s="14" t="str">
        <f t="shared" si="96"/>
        <v/>
      </c>
      <c r="AK72" s="14" t="str">
        <f t="shared" ref="AK72:AW72" si="97">AK76</f>
        <v/>
      </c>
      <c r="AL72" s="14" t="str">
        <f t="shared" si="97"/>
        <v/>
      </c>
      <c r="AM72" s="14" t="str">
        <f t="shared" si="97"/>
        <v/>
      </c>
      <c r="AN72" s="14" t="str">
        <f t="shared" si="97"/>
        <v/>
      </c>
      <c r="AO72" s="14" t="str">
        <f t="shared" si="97"/>
        <v/>
      </c>
      <c r="AP72" s="14" t="str">
        <f t="shared" si="97"/>
        <v/>
      </c>
      <c r="AQ72" s="14" t="str">
        <f t="shared" si="97"/>
        <v/>
      </c>
      <c r="AR72" s="14" t="str">
        <f t="shared" si="97"/>
        <v/>
      </c>
      <c r="AS72" s="14" t="str">
        <f t="shared" si="97"/>
        <v/>
      </c>
      <c r="AT72" s="14" t="str">
        <f t="shared" si="97"/>
        <v/>
      </c>
      <c r="AU72" s="14" t="str">
        <f t="shared" si="97"/>
        <v/>
      </c>
      <c r="AV72" s="14" t="str">
        <f t="shared" si="97"/>
        <v/>
      </c>
      <c r="AW72" s="14" t="str">
        <f t="shared" si="97"/>
        <v/>
      </c>
      <c r="AX72" s="14" t="str">
        <f t="shared" ref="AX72:BA72" si="98">AX76</f>
        <v/>
      </c>
      <c r="AY72" s="14" t="str">
        <f t="shared" si="98"/>
        <v/>
      </c>
      <c r="AZ72" s="14" t="str">
        <f t="shared" si="98"/>
        <v/>
      </c>
      <c r="BA72" s="14" t="str">
        <f t="shared" si="98"/>
        <v/>
      </c>
    </row>
    <row r="73" spans="2:53">
      <c r="B73" s="38" t="s">
        <v>410</v>
      </c>
      <c r="C73" s="16"/>
      <c r="D73" s="14">
        <f>IF(D71="","",SUM(D70:D72))</f>
        <v>20774.009652543333</v>
      </c>
      <c r="E73" s="14">
        <f t="shared" ref="E73" si="99">IF(E71="","",SUM(E70:E72))</f>
        <v>16060.329932501983</v>
      </c>
      <c r="F73" s="14">
        <f t="shared" ref="F73" si="100">IF(F71="","",SUM(F70:F72))</f>
        <v>11040.261030657948</v>
      </c>
      <c r="G73" s="14">
        <f t="shared" ref="G73" si="101">IF(G71="","",SUM(G70:G72))</f>
        <v>5693.8876501940485</v>
      </c>
      <c r="H73" s="14">
        <f t="shared" ref="H73" si="102">IF(H71="","",SUM(H70:H72))</f>
        <v>0</v>
      </c>
      <c r="I73" s="14" t="str">
        <f t="shared" ref="I73" si="103">IF(I71="","",SUM(I70:I72))</f>
        <v/>
      </c>
      <c r="J73" s="14" t="str">
        <f t="shared" ref="J73" si="104">IF(J71="","",SUM(J70:J72))</f>
        <v/>
      </c>
      <c r="K73" s="14" t="str">
        <f t="shared" ref="K73" si="105">IF(K71="","",SUM(K70:K72))</f>
        <v/>
      </c>
      <c r="L73" s="14" t="str">
        <f t="shared" ref="L73" si="106">IF(L71="","",SUM(L70:L72))</f>
        <v/>
      </c>
      <c r="M73" s="14" t="str">
        <f t="shared" ref="M73" si="107">IF(M71="","",SUM(M70:M72))</f>
        <v/>
      </c>
      <c r="N73" s="14" t="str">
        <f t="shared" ref="N73" si="108">IF(N71="","",SUM(N70:N72))</f>
        <v/>
      </c>
      <c r="O73" s="14" t="str">
        <f t="shared" ref="O73" si="109">IF(O71="","",SUM(O70:O72))</f>
        <v/>
      </c>
      <c r="P73" s="14" t="str">
        <f t="shared" ref="P73" si="110">IF(P71="","",SUM(P70:P72))</f>
        <v/>
      </c>
      <c r="Q73" s="14" t="str">
        <f t="shared" ref="Q73" si="111">IF(Q71="","",SUM(Q70:Q72))</f>
        <v/>
      </c>
      <c r="R73" s="14" t="str">
        <f t="shared" ref="R73" si="112">IF(R71="","",SUM(R70:R72))</f>
        <v/>
      </c>
      <c r="S73" s="14" t="str">
        <f t="shared" ref="S73" si="113">IF(S71="","",SUM(S70:S72))</f>
        <v/>
      </c>
      <c r="T73" s="14" t="str">
        <f t="shared" ref="T73" si="114">IF(T71="","",SUM(T70:T72))</f>
        <v/>
      </c>
      <c r="U73" s="14" t="str">
        <f t="shared" ref="U73" si="115">IF(U71="","",SUM(U70:U72))</f>
        <v/>
      </c>
      <c r="V73" s="14" t="str">
        <f t="shared" ref="V73" si="116">IF(V71="","",SUM(V70:V72))</f>
        <v/>
      </c>
      <c r="W73" s="14" t="str">
        <f t="shared" ref="W73" si="117">IF(W71="","",SUM(W70:W72))</f>
        <v/>
      </c>
      <c r="X73" s="14" t="str">
        <f t="shared" ref="X73" si="118">IF(X71="","",SUM(X70:X72))</f>
        <v/>
      </c>
      <c r="Y73" s="14" t="str">
        <f t="shared" ref="Y73" si="119">IF(Y71="","",SUM(Y70:Y72))</f>
        <v/>
      </c>
      <c r="Z73" s="14" t="str">
        <f t="shared" ref="Z73" si="120">IF(Z71="","",SUM(Z70:Z72))</f>
        <v/>
      </c>
      <c r="AA73" s="14" t="str">
        <f t="shared" ref="AA73" si="121">IF(AA71="","",SUM(AA70:AA72))</f>
        <v/>
      </c>
      <c r="AB73" s="14" t="str">
        <f t="shared" ref="AB73" si="122">IF(AB71="","",SUM(AB70:AB72))</f>
        <v/>
      </c>
      <c r="AC73" s="14" t="str">
        <f t="shared" ref="AC73" si="123">IF(AC71="","",SUM(AC70:AC72))</f>
        <v/>
      </c>
      <c r="AD73" s="14" t="str">
        <f t="shared" ref="AD73" si="124">IF(AD71="","",SUM(AD70:AD72))</f>
        <v/>
      </c>
      <c r="AE73" s="14" t="str">
        <f t="shared" ref="AE73" si="125">IF(AE71="","",SUM(AE70:AE72))</f>
        <v/>
      </c>
      <c r="AF73" s="14" t="str">
        <f t="shared" ref="AF73" si="126">IF(AF71="","",SUM(AF70:AF72))</f>
        <v/>
      </c>
      <c r="AG73" s="14" t="str">
        <f t="shared" ref="AG73" si="127">IF(AG71="","",SUM(AG70:AG72))</f>
        <v/>
      </c>
      <c r="AH73" s="14" t="str">
        <f t="shared" ref="AH73" si="128">IF(AH71="","",SUM(AH70:AH72))</f>
        <v/>
      </c>
      <c r="AI73" s="14" t="str">
        <f t="shared" ref="AI73" si="129">IF(AI71="","",SUM(AI70:AI72))</f>
        <v/>
      </c>
      <c r="AJ73" s="14" t="str">
        <f t="shared" ref="AJ73:AW73" si="130">IF(AJ71="","",SUM(AJ70:AJ72))</f>
        <v/>
      </c>
      <c r="AK73" s="14" t="str">
        <f t="shared" si="130"/>
        <v/>
      </c>
      <c r="AL73" s="14" t="str">
        <f t="shared" si="130"/>
        <v/>
      </c>
      <c r="AM73" s="14" t="str">
        <f t="shared" si="130"/>
        <v/>
      </c>
      <c r="AN73" s="14" t="str">
        <f t="shared" si="130"/>
        <v/>
      </c>
      <c r="AO73" s="14" t="str">
        <f t="shared" si="130"/>
        <v/>
      </c>
      <c r="AP73" s="14" t="str">
        <f t="shared" si="130"/>
        <v/>
      </c>
      <c r="AQ73" s="14" t="str">
        <f t="shared" si="130"/>
        <v/>
      </c>
      <c r="AR73" s="14" t="str">
        <f t="shared" si="130"/>
        <v/>
      </c>
      <c r="AS73" s="14" t="str">
        <f t="shared" si="130"/>
        <v/>
      </c>
      <c r="AT73" s="14" t="str">
        <f t="shared" si="130"/>
        <v/>
      </c>
      <c r="AU73" s="14" t="str">
        <f t="shared" si="130"/>
        <v/>
      </c>
      <c r="AV73" s="14" t="str">
        <f t="shared" si="130"/>
        <v/>
      </c>
      <c r="AW73" s="14" t="str">
        <f t="shared" si="130"/>
        <v/>
      </c>
      <c r="AX73" s="14" t="str">
        <f t="shared" ref="AX73:BA73" si="131">IF(AX71="","",SUM(AX70:AX72))</f>
        <v/>
      </c>
      <c r="AY73" s="14" t="str">
        <f t="shared" si="131"/>
        <v/>
      </c>
      <c r="AZ73" s="14" t="str">
        <f t="shared" si="131"/>
        <v/>
      </c>
      <c r="BA73" s="14" t="str">
        <f t="shared" si="131"/>
        <v/>
      </c>
    </row>
    <row r="74" spans="2:53">
      <c r="B74" s="38"/>
      <c r="C74" s="16"/>
      <c r="D74" s="16"/>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53">
      <c r="B75" s="38" t="s">
        <v>411</v>
      </c>
      <c r="C75" s="16"/>
      <c r="D75" s="14">
        <f>IF(D71="","",-SUM(D70:D71)*$C66)</f>
        <v>-1638</v>
      </c>
      <c r="E75" s="14">
        <f t="shared" ref="E75:W75" si="132">IF(E71="","",-SUM(E70:E71)*$C66)</f>
        <v>-1350.3106274153167</v>
      </c>
      <c r="F75" s="14">
        <f t="shared" si="132"/>
        <v>-1043.921445612629</v>
      </c>
      <c r="G75" s="14">
        <f t="shared" si="132"/>
        <v>-717.61696699276661</v>
      </c>
      <c r="H75" s="14">
        <f t="shared" si="132"/>
        <v>-370.10269726261316</v>
      </c>
      <c r="I75" s="14" t="str">
        <f t="shared" si="132"/>
        <v/>
      </c>
      <c r="J75" s="14" t="str">
        <f t="shared" si="132"/>
        <v/>
      </c>
      <c r="K75" s="14" t="str">
        <f t="shared" si="132"/>
        <v/>
      </c>
      <c r="L75" s="14" t="str">
        <f t="shared" si="132"/>
        <v/>
      </c>
      <c r="M75" s="14" t="str">
        <f t="shared" si="132"/>
        <v/>
      </c>
      <c r="N75" s="14" t="str">
        <f t="shared" si="132"/>
        <v/>
      </c>
      <c r="O75" s="14" t="str">
        <f t="shared" si="132"/>
        <v/>
      </c>
      <c r="P75" s="14" t="str">
        <f t="shared" si="132"/>
        <v/>
      </c>
      <c r="Q75" s="14" t="str">
        <f t="shared" si="132"/>
        <v/>
      </c>
      <c r="R75" s="14" t="str">
        <f t="shared" si="132"/>
        <v/>
      </c>
      <c r="S75" s="14" t="str">
        <f t="shared" si="132"/>
        <v/>
      </c>
      <c r="T75" s="14" t="str">
        <f t="shared" si="132"/>
        <v/>
      </c>
      <c r="U75" s="14" t="str">
        <f t="shared" si="132"/>
        <v/>
      </c>
      <c r="V75" s="14" t="str">
        <f t="shared" si="132"/>
        <v/>
      </c>
      <c r="W75" s="14" t="str">
        <f t="shared" si="132"/>
        <v/>
      </c>
      <c r="X75" s="14" t="str">
        <f t="shared" ref="X75:AJ75" si="133">IF(X71="","",-SUM(X70:X71)*$C66)</f>
        <v/>
      </c>
      <c r="Y75" s="14" t="str">
        <f t="shared" si="133"/>
        <v/>
      </c>
      <c r="Z75" s="14" t="str">
        <f t="shared" si="133"/>
        <v/>
      </c>
      <c r="AA75" s="14" t="str">
        <f t="shared" si="133"/>
        <v/>
      </c>
      <c r="AB75" s="14" t="str">
        <f t="shared" si="133"/>
        <v/>
      </c>
      <c r="AC75" s="14" t="str">
        <f t="shared" si="133"/>
        <v/>
      </c>
      <c r="AD75" s="14" t="str">
        <f t="shared" si="133"/>
        <v/>
      </c>
      <c r="AE75" s="14" t="str">
        <f t="shared" si="133"/>
        <v/>
      </c>
      <c r="AF75" s="14" t="str">
        <f t="shared" si="133"/>
        <v/>
      </c>
      <c r="AG75" s="14" t="str">
        <f t="shared" si="133"/>
        <v/>
      </c>
      <c r="AH75" s="14" t="str">
        <f t="shared" si="133"/>
        <v/>
      </c>
      <c r="AI75" s="14" t="str">
        <f t="shared" si="133"/>
        <v/>
      </c>
      <c r="AJ75" s="14" t="str">
        <f t="shared" si="133"/>
        <v/>
      </c>
      <c r="AK75" s="14" t="str">
        <f t="shared" ref="AK75:AW75" si="134">IF(AK71="","",-SUM(AK70:AK71)*$C66)</f>
        <v/>
      </c>
      <c r="AL75" s="14" t="str">
        <f t="shared" si="134"/>
        <v/>
      </c>
      <c r="AM75" s="14" t="str">
        <f t="shared" si="134"/>
        <v/>
      </c>
      <c r="AN75" s="14" t="str">
        <f t="shared" si="134"/>
        <v/>
      </c>
      <c r="AO75" s="14" t="str">
        <f t="shared" si="134"/>
        <v/>
      </c>
      <c r="AP75" s="14" t="str">
        <f t="shared" si="134"/>
        <v/>
      </c>
      <c r="AQ75" s="14" t="str">
        <f t="shared" si="134"/>
        <v/>
      </c>
      <c r="AR75" s="14" t="str">
        <f t="shared" si="134"/>
        <v/>
      </c>
      <c r="AS75" s="14" t="str">
        <f t="shared" si="134"/>
        <v/>
      </c>
      <c r="AT75" s="14" t="str">
        <f t="shared" si="134"/>
        <v/>
      </c>
      <c r="AU75" s="14" t="str">
        <f t="shared" si="134"/>
        <v/>
      </c>
      <c r="AV75" s="14" t="str">
        <f t="shared" si="134"/>
        <v/>
      </c>
      <c r="AW75" s="14" t="str">
        <f t="shared" si="134"/>
        <v/>
      </c>
      <c r="AX75" s="14" t="str">
        <f t="shared" ref="AX75:BA75" si="135">IF(AX71="","",-SUM(AX70:AX71)*$C66)</f>
        <v/>
      </c>
      <c r="AY75" s="14" t="str">
        <f t="shared" si="135"/>
        <v/>
      </c>
      <c r="AZ75" s="14" t="str">
        <f t="shared" si="135"/>
        <v/>
      </c>
      <c r="BA75" s="14" t="str">
        <f t="shared" si="135"/>
        <v/>
      </c>
    </row>
    <row r="76" spans="2:53">
      <c r="B76" s="38" t="s">
        <v>412</v>
      </c>
      <c r="C76" s="16"/>
      <c r="D76" s="14">
        <f>IF(D71="","",-PPMT($C66,D$7,$C65,-SUM($D71:D71)))</f>
        <v>-4425.9903474566654</v>
      </c>
      <c r="E76" s="14">
        <f>IF(E71="","",-PPMT($C66,E$7,$C65,-SUM($D71:E71)))</f>
        <v>-4713.6797200413494</v>
      </c>
      <c r="F76" s="14">
        <f>IF(F71="","",-PPMT($C66,F$7,$C65,-SUM($D71:F71)))</f>
        <v>-5020.0689018440362</v>
      </c>
      <c r="G76" s="14">
        <f>IF(G71="","",-PPMT($C66,G$7,$C65,-SUM($D71:G71)))</f>
        <v>-5346.3733804638996</v>
      </c>
      <c r="H76" s="14">
        <f>IF(H71="","",-PPMT($C66,H$7,$C65,-SUM($D71:H71)))</f>
        <v>-5693.8876501940522</v>
      </c>
      <c r="I76" s="14" t="str">
        <f>IF(I71="","",-PPMT($C66,I$7,$C65,-SUM($D71:I71)))</f>
        <v/>
      </c>
      <c r="J76" s="14" t="str">
        <f>IF(J71="","",-PPMT($C66,J$7,$C65,-SUM($D71:J71)))</f>
        <v/>
      </c>
      <c r="K76" s="14" t="str">
        <f>IF(K71="","",-PPMT($C66,K$7,$C65,-SUM($D71:K71)))</f>
        <v/>
      </c>
      <c r="L76" s="14" t="str">
        <f>IF(L71="","",-PPMT($C66,L$7,$C65,-SUM($D71:L71)))</f>
        <v/>
      </c>
      <c r="M76" s="14" t="str">
        <f>IF(M71="","",-PPMT($C66,M$7,$C65,-SUM($D71:M71)))</f>
        <v/>
      </c>
      <c r="N76" s="14" t="str">
        <f>IF(N71="","",-PPMT($C66,N$7,$C65,-SUM($D71:N71)))</f>
        <v/>
      </c>
      <c r="O76" s="14" t="str">
        <f>IF(O71="","",-PPMT($C66,O$7,$C65,-SUM($D71:O71)))</f>
        <v/>
      </c>
      <c r="P76" s="14" t="str">
        <f>IF(P71="","",-PPMT($C66,P$7,$C65,-SUM($D71:P71)))</f>
        <v/>
      </c>
      <c r="Q76" s="14" t="str">
        <f>IF(Q71="","",-PPMT($C66,Q$7,$C65,-SUM($D71:Q71)))</f>
        <v/>
      </c>
      <c r="R76" s="14" t="str">
        <f>IF(R71="","",-PPMT($C66,R$7,$C65,-SUM($D71:R71)))</f>
        <v/>
      </c>
      <c r="S76" s="14" t="str">
        <f>IF(S71="","",-PPMT($C66,S$7,$C65,-SUM($D71:S71)))</f>
        <v/>
      </c>
      <c r="T76" s="14" t="str">
        <f>IF(T71="","",-PPMT($C66,T$7,$C65,-SUM($D71:T71)))</f>
        <v/>
      </c>
      <c r="U76" s="14" t="str">
        <f>IF(U71="","",-PPMT($C66,U$7,$C65,-SUM($D71:U71)))</f>
        <v/>
      </c>
      <c r="V76" s="14" t="str">
        <f>IF(V71="","",-PPMT($C66,V$7,$C65,-SUM($D71:V71)))</f>
        <v/>
      </c>
      <c r="W76" s="14" t="str">
        <f>IF(W71="","",-PPMT($C66,W$7,$C65,-SUM($D71:W71)))</f>
        <v/>
      </c>
      <c r="X76" s="14" t="str">
        <f>IF(X71="","",-PPMT($C66,X$7,$C65,-SUM($D71:X71)))</f>
        <v/>
      </c>
      <c r="Y76" s="14" t="str">
        <f>IF(Y71="","",-PPMT($C66,Y$7,$C65,-SUM($D71:Y71)))</f>
        <v/>
      </c>
      <c r="Z76" s="14" t="str">
        <f>IF(Z71="","",-PPMT($C66,Z$7,$C65,-SUM($D71:Z71)))</f>
        <v/>
      </c>
      <c r="AA76" s="14" t="str">
        <f>IF(AA71="","",-PPMT($C66,AA$7,$C65,-SUM($D71:AA71)))</f>
        <v/>
      </c>
      <c r="AB76" s="14" t="str">
        <f>IF(AB71="","",-PPMT($C66,AB$7,$C65,-SUM($D71:AB71)))</f>
        <v/>
      </c>
      <c r="AC76" s="14" t="str">
        <f>IF(AC71="","",-PPMT($C66,AC$7,$C65,-SUM($D71:AC71)))</f>
        <v/>
      </c>
      <c r="AD76" s="14" t="str">
        <f>IF(AD71="","",-PPMT($C66,AD$7,$C65,-SUM($D71:AD71)))</f>
        <v/>
      </c>
      <c r="AE76" s="14" t="str">
        <f>IF(AE71="","",-PPMT($C66,AE$7,$C65,-SUM($D71:AE71)))</f>
        <v/>
      </c>
      <c r="AF76" s="14" t="str">
        <f>IF(AF71="","",-PPMT($C66,AF$7,$C65,-SUM($D71:AF71)))</f>
        <v/>
      </c>
      <c r="AG76" s="14" t="str">
        <f>IF(AG71="","",-PPMT($C66,AG$7,$C65,-SUM($D71:AG71)))</f>
        <v/>
      </c>
      <c r="AH76" s="14" t="str">
        <f>IF(AH71="","",-PPMT($C66,AH$7,$C65,-SUM($D71:AH71)))</f>
        <v/>
      </c>
      <c r="AI76" s="14" t="str">
        <f>IF(AI71="","",-PPMT($C66,AI$7,$C65,-SUM($D71:AI71)))</f>
        <v/>
      </c>
      <c r="AJ76" s="14" t="str">
        <f>IF(AJ71="","",-PPMT($C66,AJ$7,$C65,-SUM($D71:AJ71)))</f>
        <v/>
      </c>
      <c r="AK76" s="14" t="str">
        <f>IF(AK71="","",-PPMT($C66,AK$7,$C65,-SUM($D71:AK71)))</f>
        <v/>
      </c>
      <c r="AL76" s="14" t="str">
        <f>IF(AL71="","",-PPMT($C66,AL$7,$C65,-SUM($D71:AL71)))</f>
        <v/>
      </c>
      <c r="AM76" s="14" t="str">
        <f>IF(AM71="","",-PPMT($C66,AM$7,$C65,-SUM($D71:AM71)))</f>
        <v/>
      </c>
      <c r="AN76" s="14" t="str">
        <f>IF(AN71="","",-PPMT($C66,AN$7,$C65,-SUM($D71:AN71)))</f>
        <v/>
      </c>
      <c r="AO76" s="14" t="str">
        <f>IF(AO71="","",-PPMT($C66,AO$7,$C65,-SUM($D71:AO71)))</f>
        <v/>
      </c>
      <c r="AP76" s="14" t="str">
        <f>IF(AP71="","",-PPMT($C66,AP$7,$C65,-SUM($D71:AP71)))</f>
        <v/>
      </c>
      <c r="AQ76" s="14" t="str">
        <f>IF(AQ71="","",-PPMT($C66,AQ$7,$C65,-SUM($D71:AQ71)))</f>
        <v/>
      </c>
      <c r="AR76" s="14" t="str">
        <f>IF(AR71="","",-PPMT($C66,AR$7,$C65,-SUM($D71:AR71)))</f>
        <v/>
      </c>
      <c r="AS76" s="14" t="str">
        <f>IF(AS71="","",-PPMT($C66,AS$7,$C65,-SUM($D71:AS71)))</f>
        <v/>
      </c>
      <c r="AT76" s="14" t="str">
        <f>IF(AT71="","",-PPMT($C66,AT$7,$C65,-SUM($D71:AT71)))</f>
        <v/>
      </c>
      <c r="AU76" s="14" t="str">
        <f>IF(AU71="","",-PPMT($C66,AU$7,$C65,-SUM($D71:AU71)))</f>
        <v/>
      </c>
      <c r="AV76" s="14" t="str">
        <f>IF(AV71="","",-PPMT($C66,AV$7,$C65,-SUM($D71:AV71)))</f>
        <v/>
      </c>
      <c r="AW76" s="14" t="str">
        <f>IF(AW71="","",-PPMT($C66,AW$7,$C65,-SUM($D71:AW71)))</f>
        <v/>
      </c>
      <c r="AX76" s="14" t="str">
        <f>IF(AX71="","",-PPMT($C66,AX$7,$C65,-SUM($D71:AX71)))</f>
        <v/>
      </c>
      <c r="AY76" s="14" t="str">
        <f>IF(AY71="","",-PPMT($C66,AY$7,$C65,-SUM($D71:AY71)))</f>
        <v/>
      </c>
      <c r="AZ76" s="14" t="str">
        <f>IF(AZ71="","",-PPMT($C66,AZ$7,$C65,-SUM($D71:AZ71)))</f>
        <v/>
      </c>
      <c r="BA76" s="14" t="str">
        <f>IF(BA71="","",-PPMT($C66,BA$7,$C65,-SUM($D71:BA71)))</f>
        <v/>
      </c>
    </row>
    <row r="77" spans="2:53">
      <c r="B77" s="38" t="s">
        <v>414</v>
      </c>
      <c r="C77" s="16"/>
      <c r="D77" s="14">
        <f>IF(D71="","",SUM(D75:D76))</f>
        <v>-6063.9903474566654</v>
      </c>
      <c r="E77" s="14">
        <f t="shared" ref="E77:W77" si="136">IF(E71="","",SUM(E75:E76))</f>
        <v>-6063.9903474566663</v>
      </c>
      <c r="F77" s="14">
        <f t="shared" si="136"/>
        <v>-6063.9903474566654</v>
      </c>
      <c r="G77" s="14">
        <f t="shared" si="136"/>
        <v>-6063.9903474566663</v>
      </c>
      <c r="H77" s="14">
        <f t="shared" si="136"/>
        <v>-6063.9903474566654</v>
      </c>
      <c r="I77" s="14" t="str">
        <f t="shared" si="136"/>
        <v/>
      </c>
      <c r="J77" s="14" t="str">
        <f t="shared" si="136"/>
        <v/>
      </c>
      <c r="K77" s="14" t="str">
        <f t="shared" si="136"/>
        <v/>
      </c>
      <c r="L77" s="14" t="str">
        <f t="shared" si="136"/>
        <v/>
      </c>
      <c r="M77" s="14" t="str">
        <f t="shared" si="136"/>
        <v/>
      </c>
      <c r="N77" s="14" t="str">
        <f t="shared" si="136"/>
        <v/>
      </c>
      <c r="O77" s="14" t="str">
        <f t="shared" si="136"/>
        <v/>
      </c>
      <c r="P77" s="14" t="str">
        <f t="shared" si="136"/>
        <v/>
      </c>
      <c r="Q77" s="14" t="str">
        <f t="shared" si="136"/>
        <v/>
      </c>
      <c r="R77" s="14" t="str">
        <f t="shared" si="136"/>
        <v/>
      </c>
      <c r="S77" s="14" t="str">
        <f t="shared" si="136"/>
        <v/>
      </c>
      <c r="T77" s="14" t="str">
        <f t="shared" si="136"/>
        <v/>
      </c>
      <c r="U77" s="14" t="str">
        <f t="shared" si="136"/>
        <v/>
      </c>
      <c r="V77" s="14" t="str">
        <f t="shared" si="136"/>
        <v/>
      </c>
      <c r="W77" s="14" t="str">
        <f t="shared" si="136"/>
        <v/>
      </c>
      <c r="X77" s="14" t="str">
        <f t="shared" ref="X77" si="137">IF(X71="","",SUM(X75:X76))</f>
        <v/>
      </c>
      <c r="Y77" s="14" t="str">
        <f t="shared" ref="Y77" si="138">IF(Y71="","",SUM(Y75:Y76))</f>
        <v/>
      </c>
      <c r="Z77" s="14" t="str">
        <f t="shared" ref="Z77" si="139">IF(Z71="","",SUM(Z75:Z76))</f>
        <v/>
      </c>
      <c r="AA77" s="14" t="str">
        <f t="shared" ref="AA77" si="140">IF(AA71="","",SUM(AA75:AA76))</f>
        <v/>
      </c>
      <c r="AB77" s="14" t="str">
        <f t="shared" ref="AB77" si="141">IF(AB71="","",SUM(AB75:AB76))</f>
        <v/>
      </c>
      <c r="AC77" s="14" t="str">
        <f t="shared" ref="AC77" si="142">IF(AC71="","",SUM(AC75:AC76))</f>
        <v/>
      </c>
      <c r="AD77" s="14" t="str">
        <f t="shared" ref="AD77" si="143">IF(AD71="","",SUM(AD75:AD76))</f>
        <v/>
      </c>
      <c r="AE77" s="14" t="str">
        <f t="shared" ref="AE77" si="144">IF(AE71="","",SUM(AE75:AE76))</f>
        <v/>
      </c>
      <c r="AF77" s="14" t="str">
        <f t="shared" ref="AF77" si="145">IF(AF71="","",SUM(AF75:AF76))</f>
        <v/>
      </c>
      <c r="AG77" s="14" t="str">
        <f t="shared" ref="AG77" si="146">IF(AG71="","",SUM(AG75:AG76))</f>
        <v/>
      </c>
      <c r="AH77" s="14" t="str">
        <f t="shared" ref="AH77" si="147">IF(AH71="","",SUM(AH75:AH76))</f>
        <v/>
      </c>
      <c r="AI77" s="14" t="str">
        <f t="shared" ref="AI77" si="148">IF(AI71="","",SUM(AI75:AI76))</f>
        <v/>
      </c>
      <c r="AJ77" s="14" t="str">
        <f t="shared" ref="AJ77:AW77" si="149">IF(AJ71="","",SUM(AJ75:AJ76))</f>
        <v/>
      </c>
      <c r="AK77" s="14" t="str">
        <f t="shared" si="149"/>
        <v/>
      </c>
      <c r="AL77" s="14" t="str">
        <f t="shared" si="149"/>
        <v/>
      </c>
      <c r="AM77" s="14" t="str">
        <f t="shared" si="149"/>
        <v/>
      </c>
      <c r="AN77" s="14" t="str">
        <f t="shared" si="149"/>
        <v/>
      </c>
      <c r="AO77" s="14" t="str">
        <f t="shared" si="149"/>
        <v/>
      </c>
      <c r="AP77" s="14" t="str">
        <f t="shared" si="149"/>
        <v/>
      </c>
      <c r="AQ77" s="14" t="str">
        <f t="shared" si="149"/>
        <v/>
      </c>
      <c r="AR77" s="14" t="str">
        <f t="shared" si="149"/>
        <v/>
      </c>
      <c r="AS77" s="14" t="str">
        <f t="shared" si="149"/>
        <v/>
      </c>
      <c r="AT77" s="14" t="str">
        <f t="shared" si="149"/>
        <v/>
      </c>
      <c r="AU77" s="14" t="str">
        <f t="shared" si="149"/>
        <v/>
      </c>
      <c r="AV77" s="14" t="str">
        <f t="shared" si="149"/>
        <v/>
      </c>
      <c r="AW77" s="14" t="str">
        <f t="shared" si="149"/>
        <v/>
      </c>
      <c r="AX77" s="14" t="str">
        <f t="shared" ref="AX77:BA77" si="150">IF(AX71="","",SUM(AX75:AX76))</f>
        <v/>
      </c>
      <c r="AY77" s="14" t="str">
        <f t="shared" si="150"/>
        <v/>
      </c>
      <c r="AZ77" s="14" t="str">
        <f t="shared" si="150"/>
        <v/>
      </c>
      <c r="BA77" s="14" t="str">
        <f t="shared" si="150"/>
        <v/>
      </c>
    </row>
    <row r="78" spans="2:53">
      <c r="B78" s="38"/>
      <c r="C78" s="16"/>
      <c r="D78" s="16"/>
      <c r="E78" s="16"/>
      <c r="F78" s="16"/>
      <c r="G78" s="16"/>
    </row>
    <row r="79" spans="2:53">
      <c r="B79" s="33" t="s">
        <v>47</v>
      </c>
      <c r="C79" s="16"/>
      <c r="D79" s="16"/>
      <c r="E79" s="16"/>
      <c r="F79" s="16"/>
      <c r="G79" s="16"/>
      <c r="H79" s="16"/>
      <c r="I79" s="16"/>
      <c r="J79" s="16"/>
      <c r="K79" s="16"/>
      <c r="L79" s="16"/>
      <c r="M79" s="16"/>
      <c r="N79" s="16"/>
      <c r="O79" s="16"/>
      <c r="P79" s="16"/>
    </row>
    <row r="80" spans="2:53">
      <c r="C80" s="16"/>
      <c r="D80" s="16"/>
      <c r="E80" s="16"/>
      <c r="F80" s="16"/>
      <c r="G80" s="16"/>
      <c r="H80" s="16"/>
      <c r="I80" s="16"/>
      <c r="J80" s="16"/>
      <c r="K80" s="16"/>
      <c r="L80" s="16"/>
      <c r="M80" s="16"/>
      <c r="N80" s="16"/>
      <c r="O80" s="16"/>
      <c r="P80" s="16"/>
    </row>
    <row r="81" spans="2:53">
      <c r="B81" s="97" t="s">
        <v>552</v>
      </c>
      <c r="C81" s="97"/>
      <c r="D81" s="97"/>
      <c r="E81" s="97"/>
      <c r="F81" s="97"/>
      <c r="G81" s="97"/>
      <c r="H81" s="97"/>
      <c r="I81" s="97"/>
      <c r="J81" s="16"/>
      <c r="K81" s="16"/>
      <c r="L81" s="16"/>
      <c r="M81" s="16"/>
      <c r="N81" s="16"/>
      <c r="O81" s="16"/>
      <c r="P81" s="16"/>
    </row>
    <row r="82" spans="2:53">
      <c r="C82" s="16"/>
      <c r="D82" s="16"/>
      <c r="E82" s="16"/>
      <c r="F82" s="16"/>
      <c r="G82" s="16"/>
      <c r="H82" s="16"/>
      <c r="I82" s="16"/>
      <c r="J82" s="16"/>
      <c r="K82" s="16"/>
      <c r="L82" s="16"/>
      <c r="M82" s="16"/>
      <c r="N82" s="16"/>
      <c r="O82" s="16"/>
      <c r="P82" s="16"/>
    </row>
    <row r="83" spans="2:53">
      <c r="B83" s="1" t="s">
        <v>477</v>
      </c>
      <c r="D83" s="14">
        <f t="shared" ref="D83:AI83" si="151">IF(OR($C64="No",D$7&gt;Prt2EqpLife),"",SUM(D$15,D$21,D$26,D$32,D75))</f>
        <v>4426.16</v>
      </c>
      <c r="E83" s="14">
        <f t="shared" si="151"/>
        <v>482.08937258468382</v>
      </c>
      <c r="F83" s="14">
        <f t="shared" si="151"/>
        <v>899.04655438737177</v>
      </c>
      <c r="G83" s="14">
        <f t="shared" si="151"/>
        <v>1338.1303930072336</v>
      </c>
      <c r="H83" s="14">
        <f t="shared" si="151"/>
        <v>1800.6796099373869</v>
      </c>
      <c r="I83" s="14">
        <f t="shared" si="151"/>
        <v>2288.1179533440009</v>
      </c>
      <c r="J83" s="14">
        <f t="shared" si="151"/>
        <v>2407.8003124108809</v>
      </c>
      <c r="K83" s="14">
        <f t="shared" si="151"/>
        <v>2529.8763186590986</v>
      </c>
      <c r="L83" s="14" t="str">
        <f t="shared" si="151"/>
        <v/>
      </c>
      <c r="M83" s="14" t="str">
        <f t="shared" si="151"/>
        <v/>
      </c>
      <c r="N83" s="14" t="str">
        <f t="shared" si="151"/>
        <v/>
      </c>
      <c r="O83" s="14" t="str">
        <f t="shared" si="151"/>
        <v/>
      </c>
      <c r="P83" s="14" t="str">
        <f t="shared" si="151"/>
        <v/>
      </c>
      <c r="Q83" s="14" t="str">
        <f t="shared" si="151"/>
        <v/>
      </c>
      <c r="R83" s="14" t="str">
        <f t="shared" si="151"/>
        <v/>
      </c>
      <c r="S83" s="14" t="str">
        <f t="shared" si="151"/>
        <v/>
      </c>
      <c r="T83" s="14" t="str">
        <f t="shared" si="151"/>
        <v/>
      </c>
      <c r="U83" s="14" t="str">
        <f t="shared" si="151"/>
        <v/>
      </c>
      <c r="V83" s="14" t="str">
        <f t="shared" si="151"/>
        <v/>
      </c>
      <c r="W83" s="14" t="str">
        <f t="shared" si="151"/>
        <v/>
      </c>
      <c r="X83" s="14" t="str">
        <f t="shared" si="151"/>
        <v/>
      </c>
      <c r="Y83" s="14" t="str">
        <f t="shared" si="151"/>
        <v/>
      </c>
      <c r="Z83" s="14" t="str">
        <f t="shared" si="151"/>
        <v/>
      </c>
      <c r="AA83" s="14" t="str">
        <f t="shared" si="151"/>
        <v/>
      </c>
      <c r="AB83" s="14" t="str">
        <f t="shared" si="151"/>
        <v/>
      </c>
      <c r="AC83" s="14" t="str">
        <f t="shared" si="151"/>
        <v/>
      </c>
      <c r="AD83" s="14" t="str">
        <f t="shared" si="151"/>
        <v/>
      </c>
      <c r="AE83" s="14" t="str">
        <f t="shared" si="151"/>
        <v/>
      </c>
      <c r="AF83" s="14" t="str">
        <f t="shared" si="151"/>
        <v/>
      </c>
      <c r="AG83" s="14" t="str">
        <f t="shared" si="151"/>
        <v/>
      </c>
      <c r="AH83" s="14" t="str">
        <f t="shared" si="151"/>
        <v/>
      </c>
      <c r="AI83" s="14" t="str">
        <f t="shared" si="151"/>
        <v/>
      </c>
      <c r="AJ83" s="14" t="str">
        <f t="shared" ref="AJ83:BA83" si="152">IF(OR($C64="No",AJ$7&gt;Prt2EqpLife),"",SUM(AJ$15,AJ$21,AJ$26,AJ$32,AJ75))</f>
        <v/>
      </c>
      <c r="AK83" s="14" t="str">
        <f t="shared" si="152"/>
        <v/>
      </c>
      <c r="AL83" s="14" t="str">
        <f t="shared" si="152"/>
        <v/>
      </c>
      <c r="AM83" s="14" t="str">
        <f t="shared" si="152"/>
        <v/>
      </c>
      <c r="AN83" s="14" t="str">
        <f t="shared" si="152"/>
        <v/>
      </c>
      <c r="AO83" s="14" t="str">
        <f t="shared" si="152"/>
        <v/>
      </c>
      <c r="AP83" s="14" t="str">
        <f t="shared" si="152"/>
        <v/>
      </c>
      <c r="AQ83" s="14" t="str">
        <f t="shared" si="152"/>
        <v/>
      </c>
      <c r="AR83" s="14" t="str">
        <f t="shared" si="152"/>
        <v/>
      </c>
      <c r="AS83" s="14" t="str">
        <f t="shared" si="152"/>
        <v/>
      </c>
      <c r="AT83" s="14" t="str">
        <f t="shared" si="152"/>
        <v/>
      </c>
      <c r="AU83" s="14" t="str">
        <f t="shared" si="152"/>
        <v/>
      </c>
      <c r="AV83" s="14" t="str">
        <f t="shared" si="152"/>
        <v/>
      </c>
      <c r="AW83" s="14" t="str">
        <f t="shared" si="152"/>
        <v/>
      </c>
      <c r="AX83" s="14" t="str">
        <f t="shared" si="152"/>
        <v/>
      </c>
      <c r="AY83" s="14" t="str">
        <f t="shared" si="152"/>
        <v/>
      </c>
      <c r="AZ83" s="14" t="str">
        <f t="shared" si="152"/>
        <v/>
      </c>
      <c r="BA83" s="14" t="str">
        <f t="shared" si="152"/>
        <v/>
      </c>
    </row>
    <row r="84" spans="2:53">
      <c r="B84" s="1" t="s">
        <v>478</v>
      </c>
      <c r="D84" s="14">
        <f t="shared" ref="D84:AJ84" si="153">IF(OR($C64="No",D$7&gt;Prt2EqpLife),"",-D83*Prt2TaxRate)</f>
        <v>-1327.848</v>
      </c>
      <c r="E84" s="14">
        <f t="shared" si="153"/>
        <v>-144.62681177540514</v>
      </c>
      <c r="F84" s="14">
        <f t="shared" si="153"/>
        <v>-269.7139663162115</v>
      </c>
      <c r="G84" s="14">
        <f t="shared" si="153"/>
        <v>-401.43911790217004</v>
      </c>
      <c r="H84" s="14">
        <f t="shared" si="153"/>
        <v>-540.203882981216</v>
      </c>
      <c r="I84" s="14">
        <f t="shared" si="153"/>
        <v>-686.43538600320028</v>
      </c>
      <c r="J84" s="14">
        <f t="shared" si="153"/>
        <v>-722.3400937232642</v>
      </c>
      <c r="K84" s="14">
        <f t="shared" si="153"/>
        <v>-758.96289559772958</v>
      </c>
      <c r="L84" s="14" t="str">
        <f t="shared" si="153"/>
        <v/>
      </c>
      <c r="M84" s="14" t="str">
        <f t="shared" si="153"/>
        <v/>
      </c>
      <c r="N84" s="14" t="str">
        <f t="shared" si="153"/>
        <v/>
      </c>
      <c r="O84" s="14" t="str">
        <f t="shared" si="153"/>
        <v/>
      </c>
      <c r="P84" s="14" t="str">
        <f t="shared" si="153"/>
        <v/>
      </c>
      <c r="Q84" s="14" t="str">
        <f t="shared" si="153"/>
        <v/>
      </c>
      <c r="R84" s="14" t="str">
        <f t="shared" si="153"/>
        <v/>
      </c>
      <c r="S84" s="14" t="str">
        <f t="shared" si="153"/>
        <v/>
      </c>
      <c r="T84" s="14" t="str">
        <f t="shared" si="153"/>
        <v/>
      </c>
      <c r="U84" s="14" t="str">
        <f t="shared" si="153"/>
        <v/>
      </c>
      <c r="V84" s="14" t="str">
        <f t="shared" si="153"/>
        <v/>
      </c>
      <c r="W84" s="14" t="str">
        <f t="shared" si="153"/>
        <v/>
      </c>
      <c r="X84" s="14" t="str">
        <f t="shared" si="153"/>
        <v/>
      </c>
      <c r="Y84" s="14" t="str">
        <f t="shared" si="153"/>
        <v/>
      </c>
      <c r="Z84" s="14" t="str">
        <f t="shared" si="153"/>
        <v/>
      </c>
      <c r="AA84" s="14" t="str">
        <f t="shared" si="153"/>
        <v/>
      </c>
      <c r="AB84" s="14" t="str">
        <f t="shared" si="153"/>
        <v/>
      </c>
      <c r="AC84" s="14" t="str">
        <f t="shared" si="153"/>
        <v/>
      </c>
      <c r="AD84" s="14" t="str">
        <f t="shared" si="153"/>
        <v/>
      </c>
      <c r="AE84" s="14" t="str">
        <f t="shared" si="153"/>
        <v/>
      </c>
      <c r="AF84" s="14" t="str">
        <f t="shared" si="153"/>
        <v/>
      </c>
      <c r="AG84" s="14" t="str">
        <f t="shared" si="153"/>
        <v/>
      </c>
      <c r="AH84" s="14" t="str">
        <f t="shared" si="153"/>
        <v/>
      </c>
      <c r="AI84" s="14" t="str">
        <f t="shared" si="153"/>
        <v/>
      </c>
      <c r="AJ84" s="14" t="str">
        <f t="shared" si="153"/>
        <v/>
      </c>
      <c r="AK84" s="14" t="str">
        <f t="shared" ref="AK84:AW84" si="154">IF(OR($C64="No",AK$7&gt;Prt2EqpLife),"",-AK83*Prt2TaxRate)</f>
        <v/>
      </c>
      <c r="AL84" s="14" t="str">
        <f t="shared" si="154"/>
        <v/>
      </c>
      <c r="AM84" s="14" t="str">
        <f t="shared" si="154"/>
        <v/>
      </c>
      <c r="AN84" s="14" t="str">
        <f t="shared" si="154"/>
        <v/>
      </c>
      <c r="AO84" s="14" t="str">
        <f t="shared" si="154"/>
        <v/>
      </c>
      <c r="AP84" s="14" t="str">
        <f t="shared" si="154"/>
        <v/>
      </c>
      <c r="AQ84" s="14" t="str">
        <f t="shared" si="154"/>
        <v/>
      </c>
      <c r="AR84" s="14" t="str">
        <f t="shared" si="154"/>
        <v/>
      </c>
      <c r="AS84" s="14" t="str">
        <f t="shared" si="154"/>
        <v/>
      </c>
      <c r="AT84" s="14" t="str">
        <f t="shared" si="154"/>
        <v/>
      </c>
      <c r="AU84" s="14" t="str">
        <f t="shared" si="154"/>
        <v/>
      </c>
      <c r="AV84" s="14" t="str">
        <f t="shared" si="154"/>
        <v/>
      </c>
      <c r="AW84" s="14" t="str">
        <f t="shared" si="154"/>
        <v/>
      </c>
      <c r="AX84" s="14" t="str">
        <f t="shared" ref="AX84:BA84" si="155">IF(OR($C64="No",AX$7&gt;Prt2EqpLife),"",-AX83*Prt2TaxRate)</f>
        <v/>
      </c>
      <c r="AY84" s="14" t="str">
        <f t="shared" si="155"/>
        <v/>
      </c>
      <c r="AZ84" s="14" t="str">
        <f t="shared" si="155"/>
        <v/>
      </c>
      <c r="BA84" s="14" t="str">
        <f t="shared" si="155"/>
        <v/>
      </c>
    </row>
    <row r="85" spans="2:53">
      <c r="D85" s="16"/>
      <c r="E85" s="16"/>
      <c r="F85" s="16"/>
      <c r="G85" s="16"/>
      <c r="H85" s="16"/>
      <c r="I85" s="16"/>
      <c r="J85" s="16"/>
      <c r="K85" s="16"/>
      <c r="L85" s="16"/>
      <c r="M85" s="16"/>
      <c r="N85" s="16"/>
      <c r="O85" s="16"/>
      <c r="P85" s="16"/>
      <c r="Q85" s="16"/>
    </row>
    <row r="86" spans="2:53">
      <c r="B86" s="1" t="s">
        <v>476</v>
      </c>
      <c r="D86" s="14">
        <f t="shared" ref="D86:AI86" si="156">IF(OR($C64="No",D$7&gt;Prt2EqpLife),"",SUM(D$15,D$21,D$32,D75))</f>
        <v>86</v>
      </c>
      <c r="E86" s="14">
        <f t="shared" si="156"/>
        <v>482.08937258468382</v>
      </c>
      <c r="F86" s="14">
        <f t="shared" si="156"/>
        <v>899.04655438737177</v>
      </c>
      <c r="G86" s="14">
        <f t="shared" si="156"/>
        <v>1338.1303930072336</v>
      </c>
      <c r="H86" s="14">
        <f t="shared" si="156"/>
        <v>1800.6796099373869</v>
      </c>
      <c r="I86" s="14">
        <f t="shared" si="156"/>
        <v>2288.1179533440009</v>
      </c>
      <c r="J86" s="14">
        <f t="shared" si="156"/>
        <v>2407.8003124108809</v>
      </c>
      <c r="K86" s="14">
        <f t="shared" si="156"/>
        <v>2529.8763186590986</v>
      </c>
      <c r="L86" s="14" t="str">
        <f t="shared" si="156"/>
        <v/>
      </c>
      <c r="M86" s="14" t="str">
        <f t="shared" si="156"/>
        <v/>
      </c>
      <c r="N86" s="14" t="str">
        <f t="shared" si="156"/>
        <v/>
      </c>
      <c r="O86" s="14" t="str">
        <f t="shared" si="156"/>
        <v/>
      </c>
      <c r="P86" s="14" t="str">
        <f t="shared" si="156"/>
        <v/>
      </c>
      <c r="Q86" s="14" t="str">
        <f t="shared" si="156"/>
        <v/>
      </c>
      <c r="R86" s="14" t="str">
        <f t="shared" si="156"/>
        <v/>
      </c>
      <c r="S86" s="14" t="str">
        <f t="shared" si="156"/>
        <v/>
      </c>
      <c r="T86" s="14" t="str">
        <f t="shared" si="156"/>
        <v/>
      </c>
      <c r="U86" s="14" t="str">
        <f t="shared" si="156"/>
        <v/>
      </c>
      <c r="V86" s="14" t="str">
        <f t="shared" si="156"/>
        <v/>
      </c>
      <c r="W86" s="14" t="str">
        <f t="shared" si="156"/>
        <v/>
      </c>
      <c r="X86" s="14" t="str">
        <f t="shared" si="156"/>
        <v/>
      </c>
      <c r="Y86" s="14" t="str">
        <f t="shared" si="156"/>
        <v/>
      </c>
      <c r="Z86" s="14" t="str">
        <f t="shared" si="156"/>
        <v/>
      </c>
      <c r="AA86" s="14" t="str">
        <f t="shared" si="156"/>
        <v/>
      </c>
      <c r="AB86" s="14" t="str">
        <f t="shared" si="156"/>
        <v/>
      </c>
      <c r="AC86" s="14" t="str">
        <f t="shared" si="156"/>
        <v/>
      </c>
      <c r="AD86" s="14" t="str">
        <f t="shared" si="156"/>
        <v/>
      </c>
      <c r="AE86" s="14" t="str">
        <f t="shared" si="156"/>
        <v/>
      </c>
      <c r="AF86" s="14" t="str">
        <f t="shared" si="156"/>
        <v/>
      </c>
      <c r="AG86" s="14" t="str">
        <f t="shared" si="156"/>
        <v/>
      </c>
      <c r="AH86" s="14" t="str">
        <f t="shared" si="156"/>
        <v/>
      </c>
      <c r="AI86" s="14" t="str">
        <f t="shared" si="156"/>
        <v/>
      </c>
      <c r="AJ86" s="14" t="str">
        <f t="shared" ref="AJ86:BA86" si="157">IF(OR($C64="No",AJ$7&gt;Prt2EqpLife),"",SUM(AJ$15,AJ$21,AJ$32,AJ75))</f>
        <v/>
      </c>
      <c r="AK86" s="14" t="str">
        <f t="shared" si="157"/>
        <v/>
      </c>
      <c r="AL86" s="14" t="str">
        <f t="shared" si="157"/>
        <v/>
      </c>
      <c r="AM86" s="14" t="str">
        <f t="shared" si="157"/>
        <v/>
      </c>
      <c r="AN86" s="14" t="str">
        <f t="shared" si="157"/>
        <v/>
      </c>
      <c r="AO86" s="14" t="str">
        <f t="shared" si="157"/>
        <v/>
      </c>
      <c r="AP86" s="14" t="str">
        <f t="shared" si="157"/>
        <v/>
      </c>
      <c r="AQ86" s="14" t="str">
        <f t="shared" si="157"/>
        <v/>
      </c>
      <c r="AR86" s="14" t="str">
        <f t="shared" si="157"/>
        <v/>
      </c>
      <c r="AS86" s="14" t="str">
        <f t="shared" si="157"/>
        <v/>
      </c>
      <c r="AT86" s="14" t="str">
        <f t="shared" si="157"/>
        <v/>
      </c>
      <c r="AU86" s="14" t="str">
        <f t="shared" si="157"/>
        <v/>
      </c>
      <c r="AV86" s="14" t="str">
        <f t="shared" si="157"/>
        <v/>
      </c>
      <c r="AW86" s="14" t="str">
        <f t="shared" si="157"/>
        <v/>
      </c>
      <c r="AX86" s="14" t="str">
        <f t="shared" si="157"/>
        <v/>
      </c>
      <c r="AY86" s="14" t="str">
        <f t="shared" si="157"/>
        <v/>
      </c>
      <c r="AZ86" s="14" t="str">
        <f t="shared" si="157"/>
        <v/>
      </c>
      <c r="BA86" s="14" t="str">
        <f t="shared" si="157"/>
        <v/>
      </c>
    </row>
    <row r="87" spans="2:53">
      <c r="B87" s="1" t="s">
        <v>483</v>
      </c>
      <c r="D87" s="14">
        <f t="shared" ref="D87:AJ87" si="158">IF(OR($C64="No",D$7&gt;Prt2EqpLife),"",-D86*Prt2TaxRate)</f>
        <v>-25.8</v>
      </c>
      <c r="E87" s="14">
        <f t="shared" si="158"/>
        <v>-144.62681177540514</v>
      </c>
      <c r="F87" s="14">
        <f t="shared" si="158"/>
        <v>-269.7139663162115</v>
      </c>
      <c r="G87" s="14">
        <f t="shared" si="158"/>
        <v>-401.43911790217004</v>
      </c>
      <c r="H87" s="14">
        <f t="shared" si="158"/>
        <v>-540.203882981216</v>
      </c>
      <c r="I87" s="14">
        <f t="shared" si="158"/>
        <v>-686.43538600320028</v>
      </c>
      <c r="J87" s="14">
        <f t="shared" si="158"/>
        <v>-722.3400937232642</v>
      </c>
      <c r="K87" s="14">
        <f t="shared" si="158"/>
        <v>-758.96289559772958</v>
      </c>
      <c r="L87" s="14" t="str">
        <f t="shared" si="158"/>
        <v/>
      </c>
      <c r="M87" s="14" t="str">
        <f t="shared" si="158"/>
        <v/>
      </c>
      <c r="N87" s="14" t="str">
        <f t="shared" si="158"/>
        <v/>
      </c>
      <c r="O87" s="14" t="str">
        <f t="shared" si="158"/>
        <v/>
      </c>
      <c r="P87" s="14" t="str">
        <f t="shared" si="158"/>
        <v/>
      </c>
      <c r="Q87" s="14" t="str">
        <f t="shared" si="158"/>
        <v/>
      </c>
      <c r="R87" s="14" t="str">
        <f t="shared" si="158"/>
        <v/>
      </c>
      <c r="S87" s="14" t="str">
        <f t="shared" si="158"/>
        <v/>
      </c>
      <c r="T87" s="14" t="str">
        <f t="shared" si="158"/>
        <v/>
      </c>
      <c r="U87" s="14" t="str">
        <f t="shared" si="158"/>
        <v/>
      </c>
      <c r="V87" s="14" t="str">
        <f t="shared" si="158"/>
        <v/>
      </c>
      <c r="W87" s="14" t="str">
        <f t="shared" si="158"/>
        <v/>
      </c>
      <c r="X87" s="14" t="str">
        <f t="shared" si="158"/>
        <v/>
      </c>
      <c r="Y87" s="14" t="str">
        <f t="shared" si="158"/>
        <v/>
      </c>
      <c r="Z87" s="14" t="str">
        <f t="shared" si="158"/>
        <v/>
      </c>
      <c r="AA87" s="14" t="str">
        <f t="shared" si="158"/>
        <v/>
      </c>
      <c r="AB87" s="14" t="str">
        <f t="shared" si="158"/>
        <v/>
      </c>
      <c r="AC87" s="14" t="str">
        <f t="shared" si="158"/>
        <v/>
      </c>
      <c r="AD87" s="14" t="str">
        <f t="shared" si="158"/>
        <v/>
      </c>
      <c r="AE87" s="14" t="str">
        <f t="shared" si="158"/>
        <v/>
      </c>
      <c r="AF87" s="14" t="str">
        <f t="shared" si="158"/>
        <v/>
      </c>
      <c r="AG87" s="14" t="str">
        <f t="shared" si="158"/>
        <v/>
      </c>
      <c r="AH87" s="14" t="str">
        <f t="shared" si="158"/>
        <v/>
      </c>
      <c r="AI87" s="14" t="str">
        <f t="shared" si="158"/>
        <v/>
      </c>
      <c r="AJ87" s="14" t="str">
        <f t="shared" si="158"/>
        <v/>
      </c>
      <c r="AK87" s="14" t="str">
        <f t="shared" ref="AK87:AW87" si="159">IF(OR($C64="No",AK$7&gt;Prt2EqpLife),"",-AK86*Prt2TaxRate)</f>
        <v/>
      </c>
      <c r="AL87" s="14" t="str">
        <f t="shared" si="159"/>
        <v/>
      </c>
      <c r="AM87" s="14" t="str">
        <f t="shared" si="159"/>
        <v/>
      </c>
      <c r="AN87" s="14" t="str">
        <f t="shared" si="159"/>
        <v/>
      </c>
      <c r="AO87" s="14" t="str">
        <f t="shared" si="159"/>
        <v/>
      </c>
      <c r="AP87" s="14" t="str">
        <f t="shared" si="159"/>
        <v/>
      </c>
      <c r="AQ87" s="14" t="str">
        <f t="shared" si="159"/>
        <v/>
      </c>
      <c r="AR87" s="14" t="str">
        <f t="shared" si="159"/>
        <v/>
      </c>
      <c r="AS87" s="14" t="str">
        <f t="shared" si="159"/>
        <v/>
      </c>
      <c r="AT87" s="14" t="str">
        <f t="shared" si="159"/>
        <v/>
      </c>
      <c r="AU87" s="14" t="str">
        <f t="shared" si="159"/>
        <v/>
      </c>
      <c r="AV87" s="14" t="str">
        <f t="shared" si="159"/>
        <v/>
      </c>
      <c r="AW87" s="14" t="str">
        <f t="shared" si="159"/>
        <v/>
      </c>
      <c r="AX87" s="14" t="str">
        <f t="shared" ref="AX87:BA87" si="160">IF(OR($C64="No",AX$7&gt;Prt2EqpLife),"",-AX86*Prt2TaxRate)</f>
        <v/>
      </c>
      <c r="AY87" s="14" t="str">
        <f t="shared" si="160"/>
        <v/>
      </c>
      <c r="AZ87" s="14" t="str">
        <f t="shared" si="160"/>
        <v/>
      </c>
      <c r="BA87" s="14" t="str">
        <f t="shared" si="160"/>
        <v/>
      </c>
    </row>
    <row r="88" spans="2:53">
      <c r="D88" s="16"/>
      <c r="E88" s="16"/>
      <c r="F88" s="16"/>
      <c r="G88" s="16"/>
      <c r="H88" s="16"/>
      <c r="I88" s="16"/>
      <c r="J88" s="16"/>
      <c r="K88" s="16"/>
      <c r="L88" s="16"/>
      <c r="M88" s="16"/>
      <c r="N88" s="16"/>
      <c r="O88" s="16"/>
      <c r="P88" s="16"/>
      <c r="Q88" s="16"/>
    </row>
    <row r="89" spans="2:53">
      <c r="B89" s="33" t="s">
        <v>51</v>
      </c>
      <c r="D89" s="16"/>
      <c r="E89" s="16"/>
      <c r="F89" s="16"/>
      <c r="G89" s="16"/>
      <c r="H89" s="16"/>
      <c r="I89" s="16"/>
      <c r="J89" s="16"/>
      <c r="K89" s="16"/>
      <c r="L89" s="16"/>
      <c r="M89" s="16"/>
      <c r="N89" s="16"/>
      <c r="O89" s="16"/>
      <c r="P89" s="16"/>
      <c r="Q89" s="16"/>
    </row>
    <row r="90" spans="2:53">
      <c r="D90" s="16"/>
      <c r="E90" s="16"/>
      <c r="F90" s="16"/>
      <c r="G90" s="16"/>
      <c r="H90" s="16"/>
      <c r="I90" s="16"/>
      <c r="J90" s="16"/>
      <c r="K90" s="16"/>
      <c r="L90" s="16"/>
      <c r="M90" s="16"/>
      <c r="N90" s="16"/>
      <c r="O90" s="16"/>
      <c r="P90" s="16"/>
      <c r="Q90" s="16"/>
    </row>
    <row r="91" spans="2:53" ht="12.75" customHeight="1">
      <c r="B91" s="97" t="s">
        <v>416</v>
      </c>
      <c r="C91" s="97"/>
      <c r="D91" s="97"/>
      <c r="E91" s="97"/>
      <c r="F91" s="97"/>
      <c r="G91" s="97"/>
      <c r="H91" s="97"/>
      <c r="I91" s="97"/>
      <c r="J91" s="16"/>
      <c r="K91" s="16"/>
      <c r="L91" s="16"/>
      <c r="M91" s="16"/>
      <c r="N91" s="16"/>
      <c r="O91" s="16"/>
      <c r="P91" s="16"/>
    </row>
    <row r="92" spans="2:53" ht="12.75" customHeight="1">
      <c r="B92" s="97" t="s">
        <v>427</v>
      </c>
      <c r="C92" s="97"/>
      <c r="D92" s="97"/>
      <c r="E92" s="97"/>
      <c r="F92" s="97"/>
      <c r="G92" s="97"/>
      <c r="H92" s="97"/>
      <c r="I92" s="97"/>
      <c r="J92" s="16"/>
      <c r="K92" s="16"/>
      <c r="L92" s="16"/>
      <c r="M92" s="16"/>
      <c r="N92" s="16"/>
      <c r="O92" s="16"/>
      <c r="P92" s="16"/>
    </row>
    <row r="93" spans="2:53">
      <c r="C93" s="16"/>
      <c r="D93" s="16"/>
      <c r="E93" s="16"/>
      <c r="F93" s="16"/>
      <c r="G93" s="16"/>
      <c r="H93" s="16"/>
      <c r="I93" s="16"/>
      <c r="J93" s="16"/>
      <c r="K93" s="16"/>
      <c r="L93" s="16"/>
      <c r="M93" s="16"/>
      <c r="N93" s="16"/>
      <c r="O93" s="16"/>
      <c r="P93" s="16"/>
    </row>
    <row r="94" spans="2:53">
      <c r="B94" s="1" t="s">
        <v>479</v>
      </c>
      <c r="D94" s="14">
        <f t="shared" ref="D94:AI94" si="161">IF(OR($C64="No",D$7&gt;Prt2EqpLife),"",SUM(D$13,D$15,D$21,D$26,D71,D77,D84))</f>
        <v>1822.3216525433345</v>
      </c>
      <c r="E94" s="14">
        <f t="shared" si="161"/>
        <v>-1226.217159232071</v>
      </c>
      <c r="F94" s="14">
        <f t="shared" si="161"/>
        <v>-1240.7363137728762</v>
      </c>
      <c r="G94" s="14">
        <f t="shared" si="161"/>
        <v>-1259.682105358836</v>
      </c>
      <c r="H94" s="14">
        <f t="shared" si="161"/>
        <v>-1283.4119232378812</v>
      </c>
      <c r="I94" s="14">
        <f t="shared" si="161"/>
        <v>4751.6825673408002</v>
      </c>
      <c r="J94" s="14">
        <f t="shared" si="161"/>
        <v>4835.4602186876164</v>
      </c>
      <c r="K94" s="14">
        <f t="shared" si="161"/>
        <v>4920.913423061369</v>
      </c>
      <c r="L94" s="14" t="str">
        <f t="shared" si="161"/>
        <v/>
      </c>
      <c r="M94" s="14" t="str">
        <f t="shared" si="161"/>
        <v/>
      </c>
      <c r="N94" s="14" t="str">
        <f t="shared" si="161"/>
        <v/>
      </c>
      <c r="O94" s="14" t="str">
        <f t="shared" si="161"/>
        <v/>
      </c>
      <c r="P94" s="14" t="str">
        <f t="shared" si="161"/>
        <v/>
      </c>
      <c r="Q94" s="14" t="str">
        <f t="shared" si="161"/>
        <v/>
      </c>
      <c r="R94" s="14" t="str">
        <f t="shared" si="161"/>
        <v/>
      </c>
      <c r="S94" s="14" t="str">
        <f t="shared" si="161"/>
        <v/>
      </c>
      <c r="T94" s="14" t="str">
        <f t="shared" si="161"/>
        <v/>
      </c>
      <c r="U94" s="14" t="str">
        <f t="shared" si="161"/>
        <v/>
      </c>
      <c r="V94" s="14" t="str">
        <f t="shared" si="161"/>
        <v/>
      </c>
      <c r="W94" s="14" t="str">
        <f t="shared" si="161"/>
        <v/>
      </c>
      <c r="X94" s="14" t="str">
        <f t="shared" si="161"/>
        <v/>
      </c>
      <c r="Y94" s="14" t="str">
        <f t="shared" si="161"/>
        <v/>
      </c>
      <c r="Z94" s="14" t="str">
        <f t="shared" si="161"/>
        <v/>
      </c>
      <c r="AA94" s="14" t="str">
        <f t="shared" si="161"/>
        <v/>
      </c>
      <c r="AB94" s="14" t="str">
        <f t="shared" si="161"/>
        <v/>
      </c>
      <c r="AC94" s="14" t="str">
        <f t="shared" si="161"/>
        <v/>
      </c>
      <c r="AD94" s="14" t="str">
        <f t="shared" si="161"/>
        <v/>
      </c>
      <c r="AE94" s="14" t="str">
        <f t="shared" si="161"/>
        <v/>
      </c>
      <c r="AF94" s="14" t="str">
        <f t="shared" si="161"/>
        <v/>
      </c>
      <c r="AG94" s="14" t="str">
        <f t="shared" si="161"/>
        <v/>
      </c>
      <c r="AH94" s="14" t="str">
        <f t="shared" si="161"/>
        <v/>
      </c>
      <c r="AI94" s="14" t="str">
        <f t="shared" si="161"/>
        <v/>
      </c>
      <c r="AJ94" s="14" t="str">
        <f t="shared" ref="AJ94:BA94" si="162">IF(OR($C64="No",AJ$7&gt;Prt2EqpLife),"",SUM(AJ$13,AJ$15,AJ$21,AJ$26,AJ71,AJ77,AJ84))</f>
        <v/>
      </c>
      <c r="AK94" s="14" t="str">
        <f t="shared" si="162"/>
        <v/>
      </c>
      <c r="AL94" s="14" t="str">
        <f t="shared" si="162"/>
        <v/>
      </c>
      <c r="AM94" s="14" t="str">
        <f t="shared" si="162"/>
        <v/>
      </c>
      <c r="AN94" s="14" t="str">
        <f t="shared" si="162"/>
        <v/>
      </c>
      <c r="AO94" s="14" t="str">
        <f t="shared" si="162"/>
        <v/>
      </c>
      <c r="AP94" s="14" t="str">
        <f t="shared" si="162"/>
        <v/>
      </c>
      <c r="AQ94" s="14" t="str">
        <f t="shared" si="162"/>
        <v/>
      </c>
      <c r="AR94" s="14" t="str">
        <f t="shared" si="162"/>
        <v/>
      </c>
      <c r="AS94" s="14" t="str">
        <f t="shared" si="162"/>
        <v/>
      </c>
      <c r="AT94" s="14" t="str">
        <f t="shared" si="162"/>
        <v/>
      </c>
      <c r="AU94" s="14" t="str">
        <f t="shared" si="162"/>
        <v/>
      </c>
      <c r="AV94" s="14" t="str">
        <f t="shared" si="162"/>
        <v/>
      </c>
      <c r="AW94" s="14" t="str">
        <f t="shared" si="162"/>
        <v/>
      </c>
      <c r="AX94" s="14" t="str">
        <f t="shared" si="162"/>
        <v/>
      </c>
      <c r="AY94" s="14" t="str">
        <f t="shared" si="162"/>
        <v/>
      </c>
      <c r="AZ94" s="14" t="str">
        <f t="shared" si="162"/>
        <v/>
      </c>
      <c r="BA94" s="14" t="str">
        <f t="shared" si="162"/>
        <v/>
      </c>
    </row>
    <row r="95" spans="2:53">
      <c r="B95" s="1" t="s">
        <v>480</v>
      </c>
      <c r="D95" s="14">
        <f t="shared" ref="D95:AI95" si="163">IF(OR($C64="No",D$7&gt;Prt2EqpLife),"",SUM(D$13,D$15,D$21,D71,D77,D84))</f>
        <v>-2517.8383474566654</v>
      </c>
      <c r="E95" s="14">
        <f t="shared" si="163"/>
        <v>-1226.217159232071</v>
      </c>
      <c r="F95" s="14">
        <f t="shared" si="163"/>
        <v>-1240.7363137728762</v>
      </c>
      <c r="G95" s="14">
        <f t="shared" si="163"/>
        <v>-1259.682105358836</v>
      </c>
      <c r="H95" s="14">
        <f t="shared" si="163"/>
        <v>-1283.4119232378812</v>
      </c>
      <c r="I95" s="14">
        <f t="shared" si="163"/>
        <v>4751.6825673408002</v>
      </c>
      <c r="J95" s="14">
        <f t="shared" si="163"/>
        <v>4835.4602186876164</v>
      </c>
      <c r="K95" s="14">
        <f t="shared" si="163"/>
        <v>4920.913423061369</v>
      </c>
      <c r="L95" s="14" t="str">
        <f t="shared" si="163"/>
        <v/>
      </c>
      <c r="M95" s="14" t="str">
        <f t="shared" si="163"/>
        <v/>
      </c>
      <c r="N95" s="14" t="str">
        <f t="shared" si="163"/>
        <v/>
      </c>
      <c r="O95" s="14" t="str">
        <f t="shared" si="163"/>
        <v/>
      </c>
      <c r="P95" s="14" t="str">
        <f t="shared" si="163"/>
        <v/>
      </c>
      <c r="Q95" s="14" t="str">
        <f t="shared" si="163"/>
        <v/>
      </c>
      <c r="R95" s="14" t="str">
        <f t="shared" si="163"/>
        <v/>
      </c>
      <c r="S95" s="14" t="str">
        <f t="shared" si="163"/>
        <v/>
      </c>
      <c r="T95" s="14" t="str">
        <f t="shared" si="163"/>
        <v/>
      </c>
      <c r="U95" s="14" t="str">
        <f t="shared" si="163"/>
        <v/>
      </c>
      <c r="V95" s="14" t="str">
        <f t="shared" si="163"/>
        <v/>
      </c>
      <c r="W95" s="14" t="str">
        <f t="shared" si="163"/>
        <v/>
      </c>
      <c r="X95" s="14" t="str">
        <f t="shared" si="163"/>
        <v/>
      </c>
      <c r="Y95" s="14" t="str">
        <f t="shared" si="163"/>
        <v/>
      </c>
      <c r="Z95" s="14" t="str">
        <f t="shared" si="163"/>
        <v/>
      </c>
      <c r="AA95" s="14" t="str">
        <f t="shared" si="163"/>
        <v/>
      </c>
      <c r="AB95" s="14" t="str">
        <f t="shared" si="163"/>
        <v/>
      </c>
      <c r="AC95" s="14" t="str">
        <f t="shared" si="163"/>
        <v/>
      </c>
      <c r="AD95" s="14" t="str">
        <f t="shared" si="163"/>
        <v/>
      </c>
      <c r="AE95" s="14" t="str">
        <f t="shared" si="163"/>
        <v/>
      </c>
      <c r="AF95" s="14" t="str">
        <f t="shared" si="163"/>
        <v/>
      </c>
      <c r="AG95" s="14" t="str">
        <f t="shared" si="163"/>
        <v/>
      </c>
      <c r="AH95" s="14" t="str">
        <f t="shared" si="163"/>
        <v/>
      </c>
      <c r="AI95" s="14" t="str">
        <f t="shared" si="163"/>
        <v/>
      </c>
      <c r="AJ95" s="14" t="str">
        <f t="shared" ref="AJ95:BA95" si="164">IF(OR($C64="No",AJ$7&gt;Prt2EqpLife),"",SUM(AJ$13,AJ$15,AJ$21,AJ71,AJ77,AJ84))</f>
        <v/>
      </c>
      <c r="AK95" s="14" t="str">
        <f t="shared" si="164"/>
        <v/>
      </c>
      <c r="AL95" s="14" t="str">
        <f t="shared" si="164"/>
        <v/>
      </c>
      <c r="AM95" s="14" t="str">
        <f t="shared" si="164"/>
        <v/>
      </c>
      <c r="AN95" s="14" t="str">
        <f t="shared" si="164"/>
        <v/>
      </c>
      <c r="AO95" s="14" t="str">
        <f t="shared" si="164"/>
        <v/>
      </c>
      <c r="AP95" s="14" t="str">
        <f t="shared" si="164"/>
        <v/>
      </c>
      <c r="AQ95" s="14" t="str">
        <f t="shared" si="164"/>
        <v/>
      </c>
      <c r="AR95" s="14" t="str">
        <f t="shared" si="164"/>
        <v/>
      </c>
      <c r="AS95" s="14" t="str">
        <f t="shared" si="164"/>
        <v/>
      </c>
      <c r="AT95" s="14" t="str">
        <f t="shared" si="164"/>
        <v/>
      </c>
      <c r="AU95" s="14" t="str">
        <f t="shared" si="164"/>
        <v/>
      </c>
      <c r="AV95" s="14" t="str">
        <f t="shared" si="164"/>
        <v/>
      </c>
      <c r="AW95" s="14" t="str">
        <f t="shared" si="164"/>
        <v/>
      </c>
      <c r="AX95" s="14" t="str">
        <f t="shared" si="164"/>
        <v/>
      </c>
      <c r="AY95" s="14" t="str">
        <f t="shared" si="164"/>
        <v/>
      </c>
      <c r="AZ95" s="14" t="str">
        <f t="shared" si="164"/>
        <v/>
      </c>
      <c r="BA95" s="14" t="str">
        <f t="shared" si="164"/>
        <v/>
      </c>
    </row>
    <row r="96" spans="2:53">
      <c r="B96" s="1" t="s">
        <v>52</v>
      </c>
      <c r="D96" s="34">
        <f t="shared" ref="D96:AJ96" si="165">IF(OR($C64="No",D$7&gt;Prt2EqpLife),"",1/(1+Prt2DiscountRate)^(D$7-1))</f>
        <v>1</v>
      </c>
      <c r="E96" s="34">
        <f t="shared" si="165"/>
        <v>0.90909090909090906</v>
      </c>
      <c r="F96" s="34">
        <f t="shared" si="165"/>
        <v>0.82644628099173545</v>
      </c>
      <c r="G96" s="34">
        <f t="shared" si="165"/>
        <v>0.75131480090157754</v>
      </c>
      <c r="H96" s="34">
        <f t="shared" si="165"/>
        <v>0.68301345536507052</v>
      </c>
      <c r="I96" s="34">
        <f t="shared" si="165"/>
        <v>0.62092132305915493</v>
      </c>
      <c r="J96" s="34">
        <f t="shared" si="165"/>
        <v>0.56447393005377722</v>
      </c>
      <c r="K96" s="34">
        <f t="shared" si="165"/>
        <v>0.51315811823070645</v>
      </c>
      <c r="L96" s="34" t="str">
        <f t="shared" si="165"/>
        <v/>
      </c>
      <c r="M96" s="34" t="str">
        <f t="shared" si="165"/>
        <v/>
      </c>
      <c r="N96" s="34" t="str">
        <f t="shared" si="165"/>
        <v/>
      </c>
      <c r="O96" s="34" t="str">
        <f t="shared" si="165"/>
        <v/>
      </c>
      <c r="P96" s="34" t="str">
        <f t="shared" si="165"/>
        <v/>
      </c>
      <c r="Q96" s="34" t="str">
        <f t="shared" si="165"/>
        <v/>
      </c>
      <c r="R96" s="34" t="str">
        <f t="shared" si="165"/>
        <v/>
      </c>
      <c r="S96" s="34" t="str">
        <f t="shared" si="165"/>
        <v/>
      </c>
      <c r="T96" s="34" t="str">
        <f t="shared" si="165"/>
        <v/>
      </c>
      <c r="U96" s="34" t="str">
        <f t="shared" si="165"/>
        <v/>
      </c>
      <c r="V96" s="34" t="str">
        <f t="shared" si="165"/>
        <v/>
      </c>
      <c r="W96" s="34" t="str">
        <f t="shared" si="165"/>
        <v/>
      </c>
      <c r="X96" s="34" t="str">
        <f t="shared" si="165"/>
        <v/>
      </c>
      <c r="Y96" s="34" t="str">
        <f t="shared" si="165"/>
        <v/>
      </c>
      <c r="Z96" s="34" t="str">
        <f t="shared" si="165"/>
        <v/>
      </c>
      <c r="AA96" s="34" t="str">
        <f t="shared" si="165"/>
        <v/>
      </c>
      <c r="AB96" s="34" t="str">
        <f t="shared" si="165"/>
        <v/>
      </c>
      <c r="AC96" s="34" t="str">
        <f t="shared" si="165"/>
        <v/>
      </c>
      <c r="AD96" s="34" t="str">
        <f t="shared" si="165"/>
        <v/>
      </c>
      <c r="AE96" s="34" t="str">
        <f t="shared" si="165"/>
        <v/>
      </c>
      <c r="AF96" s="34" t="str">
        <f t="shared" si="165"/>
        <v/>
      </c>
      <c r="AG96" s="34" t="str">
        <f t="shared" si="165"/>
        <v/>
      </c>
      <c r="AH96" s="34" t="str">
        <f t="shared" si="165"/>
        <v/>
      </c>
      <c r="AI96" s="34" t="str">
        <f t="shared" si="165"/>
        <v/>
      </c>
      <c r="AJ96" s="34" t="str">
        <f t="shared" si="165"/>
        <v/>
      </c>
      <c r="AK96" s="34" t="str">
        <f t="shared" ref="AK96:AW96" si="166">IF(OR($C64="No",AK$7&gt;Prt2EqpLife),"",1/(1+Prt2DiscountRate)^(AK$7-1))</f>
        <v/>
      </c>
      <c r="AL96" s="34" t="str">
        <f t="shared" si="166"/>
        <v/>
      </c>
      <c r="AM96" s="34" t="str">
        <f t="shared" si="166"/>
        <v/>
      </c>
      <c r="AN96" s="34" t="str">
        <f t="shared" si="166"/>
        <v/>
      </c>
      <c r="AO96" s="34" t="str">
        <f t="shared" si="166"/>
        <v/>
      </c>
      <c r="AP96" s="34" t="str">
        <f t="shared" si="166"/>
        <v/>
      </c>
      <c r="AQ96" s="34" t="str">
        <f t="shared" si="166"/>
        <v/>
      </c>
      <c r="AR96" s="34" t="str">
        <f t="shared" si="166"/>
        <v/>
      </c>
      <c r="AS96" s="34" t="str">
        <f t="shared" si="166"/>
        <v/>
      </c>
      <c r="AT96" s="34" t="str">
        <f t="shared" si="166"/>
        <v/>
      </c>
      <c r="AU96" s="34" t="str">
        <f t="shared" si="166"/>
        <v/>
      </c>
      <c r="AV96" s="34" t="str">
        <f t="shared" si="166"/>
        <v/>
      </c>
      <c r="AW96" s="34" t="str">
        <f t="shared" si="166"/>
        <v/>
      </c>
      <c r="AX96" s="34" t="str">
        <f t="shared" ref="AX96:BA96" si="167">IF(OR($C64="No",AX$7&gt;Prt2EqpLife),"",1/(1+Prt2DiscountRate)^(AX$7-1))</f>
        <v/>
      </c>
      <c r="AY96" s="34" t="str">
        <f t="shared" si="167"/>
        <v/>
      </c>
      <c r="AZ96" s="34" t="str">
        <f t="shared" si="167"/>
        <v/>
      </c>
      <c r="BA96" s="34" t="str">
        <f t="shared" si="167"/>
        <v/>
      </c>
    </row>
    <row r="97" spans="1:53">
      <c r="D97" s="16"/>
      <c r="E97" s="16"/>
      <c r="F97" s="16"/>
      <c r="G97" s="16"/>
      <c r="H97" s="16"/>
      <c r="I97" s="16"/>
      <c r="J97" s="16"/>
      <c r="K97" s="16"/>
      <c r="L97" s="16"/>
      <c r="M97" s="16"/>
      <c r="N97" s="16"/>
      <c r="O97" s="16"/>
      <c r="P97" s="16"/>
      <c r="Q97" s="16"/>
    </row>
    <row r="98" spans="1:53">
      <c r="B98" s="1" t="s">
        <v>481</v>
      </c>
      <c r="D98" s="14">
        <f>IF(C64="No","",SUMPRODUCT(D94:BA94,D96:BA96))</f>
        <v>6064.2903776568646</v>
      </c>
      <c r="E98" s="16"/>
      <c r="F98" s="16"/>
      <c r="G98" s="16"/>
      <c r="H98" s="16"/>
      <c r="I98" s="16"/>
      <c r="J98" s="16"/>
      <c r="K98" s="16"/>
      <c r="L98" s="16"/>
      <c r="M98" s="16"/>
      <c r="N98" s="16"/>
      <c r="O98" s="16"/>
      <c r="P98" s="16"/>
      <c r="Q98" s="16"/>
    </row>
    <row r="99" spans="1:53">
      <c r="B99" s="1" t="s">
        <v>482</v>
      </c>
      <c r="D99" s="14">
        <f>IF(C64="No","",SUMPRODUCT(D95:BA95,D96:BA96))</f>
        <v>1724.1303776568643</v>
      </c>
      <c r="E99" s="16"/>
      <c r="F99" s="16"/>
      <c r="G99" s="16"/>
      <c r="H99" s="16"/>
      <c r="I99" s="16"/>
      <c r="J99" s="16"/>
      <c r="K99" s="16"/>
      <c r="L99" s="16"/>
      <c r="M99" s="16"/>
      <c r="N99" s="16"/>
      <c r="O99" s="16"/>
      <c r="P99" s="16"/>
      <c r="Q99" s="16"/>
    </row>
    <row r="101" spans="1:53" s="19" customFormat="1">
      <c r="A101" s="17" t="str">
        <f>"Financing Option 3: "&amp;Opt3_</f>
        <v>Financing Option 3: EE loan</v>
      </c>
      <c r="B101" s="18"/>
      <c r="F101" s="18"/>
    </row>
    <row r="103" spans="1:53">
      <c r="B103" s="1" t="s">
        <v>405</v>
      </c>
      <c r="C103" s="16" t="str">
        <f>Opt3Incl</f>
        <v>No</v>
      </c>
    </row>
    <row r="104" spans="1:53">
      <c r="B104" s="1" t="s">
        <v>432</v>
      </c>
      <c r="C104" s="16" t="str">
        <f>IF(C103="No","N/A",Opt3Period)</f>
        <v>N/A</v>
      </c>
    </row>
    <row r="105" spans="1:53">
      <c r="B105" s="1" t="s">
        <v>406</v>
      </c>
      <c r="C105" s="43" t="str">
        <f>IF(C103="No","N/A",Opt3Cost)</f>
        <v>N/A</v>
      </c>
    </row>
    <row r="107" spans="1:53">
      <c r="B107" s="33" t="str">
        <f>Opt3_</f>
        <v>EE loan</v>
      </c>
    </row>
    <row r="109" spans="1:53">
      <c r="B109" s="38" t="s">
        <v>407</v>
      </c>
      <c r="C109" s="16"/>
      <c r="D109" s="44" t="str">
        <f>IF(D110="","",0)</f>
        <v/>
      </c>
      <c r="E109" s="14" t="str">
        <f>D112</f>
        <v/>
      </c>
      <c r="F109" s="14" t="str">
        <f>E112</f>
        <v/>
      </c>
      <c r="G109" s="14" t="str">
        <f t="shared" ref="G109" si="168">F112</f>
        <v/>
      </c>
      <c r="H109" s="14" t="str">
        <f t="shared" ref="H109" si="169">G112</f>
        <v/>
      </c>
      <c r="I109" s="14" t="str">
        <f t="shared" ref="I109" si="170">H112</f>
        <v/>
      </c>
      <c r="J109" s="14" t="str">
        <f t="shared" ref="J109" si="171">I112</f>
        <v/>
      </c>
      <c r="K109" s="14" t="str">
        <f t="shared" ref="K109" si="172">J112</f>
        <v/>
      </c>
      <c r="L109" s="14" t="str">
        <f t="shared" ref="L109" si="173">K112</f>
        <v/>
      </c>
      <c r="M109" s="14" t="str">
        <f t="shared" ref="M109" si="174">L112</f>
        <v/>
      </c>
      <c r="N109" s="14" t="str">
        <f t="shared" ref="N109" si="175">M112</f>
        <v/>
      </c>
      <c r="O109" s="14" t="str">
        <f t="shared" ref="O109" si="176">N112</f>
        <v/>
      </c>
      <c r="P109" s="14" t="str">
        <f t="shared" ref="P109" si="177">O112</f>
        <v/>
      </c>
      <c r="Q109" s="14" t="str">
        <f t="shared" ref="Q109" si="178">P112</f>
        <v/>
      </c>
      <c r="R109" s="14" t="str">
        <f t="shared" ref="R109" si="179">Q112</f>
        <v/>
      </c>
      <c r="S109" s="14" t="str">
        <f t="shared" ref="S109" si="180">R112</f>
        <v/>
      </c>
      <c r="T109" s="14" t="str">
        <f t="shared" ref="T109" si="181">S112</f>
        <v/>
      </c>
      <c r="U109" s="14" t="str">
        <f t="shared" ref="U109" si="182">T112</f>
        <v/>
      </c>
      <c r="V109" s="14" t="str">
        <f t="shared" ref="V109" si="183">U112</f>
        <v/>
      </c>
      <c r="W109" s="14" t="str">
        <f t="shared" ref="W109" si="184">V112</f>
        <v/>
      </c>
      <c r="X109" s="14" t="str">
        <f t="shared" ref="X109" si="185">W112</f>
        <v/>
      </c>
      <c r="Y109" s="14" t="str">
        <f t="shared" ref="Y109" si="186">X112</f>
        <v/>
      </c>
      <c r="Z109" s="14" t="str">
        <f t="shared" ref="Z109" si="187">Y112</f>
        <v/>
      </c>
      <c r="AA109" s="14" t="str">
        <f t="shared" ref="AA109" si="188">Z112</f>
        <v/>
      </c>
      <c r="AB109" s="14" t="str">
        <f t="shared" ref="AB109" si="189">AA112</f>
        <v/>
      </c>
      <c r="AC109" s="14" t="str">
        <f t="shared" ref="AC109" si="190">AB112</f>
        <v/>
      </c>
      <c r="AD109" s="14" t="str">
        <f t="shared" ref="AD109" si="191">AC112</f>
        <v/>
      </c>
      <c r="AE109" s="14" t="str">
        <f t="shared" ref="AE109" si="192">AD112</f>
        <v/>
      </c>
      <c r="AF109" s="14" t="str">
        <f t="shared" ref="AF109" si="193">AE112</f>
        <v/>
      </c>
      <c r="AG109" s="14" t="str">
        <f t="shared" ref="AG109" si="194">AF112</f>
        <v/>
      </c>
      <c r="AH109" s="14" t="str">
        <f t="shared" ref="AH109" si="195">AG112</f>
        <v/>
      </c>
      <c r="AI109" s="14" t="str">
        <f t="shared" ref="AI109" si="196">AH112</f>
        <v/>
      </c>
      <c r="AJ109" s="14" t="str">
        <f t="shared" ref="AJ109" si="197">AI112</f>
        <v/>
      </c>
      <c r="AK109" s="14" t="str">
        <f t="shared" ref="AK109" si="198">AJ112</f>
        <v/>
      </c>
      <c r="AL109" s="14" t="str">
        <f t="shared" ref="AL109" si="199">AK112</f>
        <v/>
      </c>
      <c r="AM109" s="14" t="str">
        <f t="shared" ref="AM109" si="200">AL112</f>
        <v/>
      </c>
      <c r="AN109" s="14" t="str">
        <f t="shared" ref="AN109" si="201">AM112</f>
        <v/>
      </c>
      <c r="AO109" s="14" t="str">
        <f t="shared" ref="AO109" si="202">AN112</f>
        <v/>
      </c>
      <c r="AP109" s="14" t="str">
        <f t="shared" ref="AP109" si="203">AO112</f>
        <v/>
      </c>
      <c r="AQ109" s="14" t="str">
        <f t="shared" ref="AQ109" si="204">AP112</f>
        <v/>
      </c>
      <c r="AR109" s="14" t="str">
        <f t="shared" ref="AR109" si="205">AQ112</f>
        <v/>
      </c>
      <c r="AS109" s="14" t="str">
        <f t="shared" ref="AS109" si="206">AR112</f>
        <v/>
      </c>
      <c r="AT109" s="14" t="str">
        <f t="shared" ref="AT109" si="207">AS112</f>
        <v/>
      </c>
      <c r="AU109" s="14" t="str">
        <f t="shared" ref="AU109" si="208">AT112</f>
        <v/>
      </c>
      <c r="AV109" s="14" t="str">
        <f t="shared" ref="AV109" si="209">AU112</f>
        <v/>
      </c>
      <c r="AW109" s="14" t="str">
        <f t="shared" ref="AW109" si="210">AV112</f>
        <v/>
      </c>
      <c r="AX109" s="14" t="str">
        <f t="shared" ref="AX109" si="211">AW112</f>
        <v/>
      </c>
      <c r="AY109" s="14" t="str">
        <f t="shared" ref="AY109" si="212">AX112</f>
        <v/>
      </c>
      <c r="AZ109" s="14" t="str">
        <f t="shared" ref="AZ109" si="213">AY112</f>
        <v/>
      </c>
      <c r="BA109" s="14" t="str">
        <f t="shared" ref="BA109" si="214">AZ112</f>
        <v/>
      </c>
    </row>
    <row r="110" spans="1:53">
      <c r="B110" s="38" t="s">
        <v>417</v>
      </c>
      <c r="C110" s="16"/>
      <c r="D110" s="14" t="str">
        <f>IF(OR($C103="No",D$7&gt;$C104),"",-D$13)</f>
        <v/>
      </c>
      <c r="E110" s="14" t="str">
        <f t="shared" ref="E110:W110" si="215">IF(OR($C103="No",E$7&gt;$C104),"",-E$13)</f>
        <v/>
      </c>
      <c r="F110" s="14" t="str">
        <f t="shared" si="215"/>
        <v/>
      </c>
      <c r="G110" s="14" t="str">
        <f t="shared" si="215"/>
        <v/>
      </c>
      <c r="H110" s="14" t="str">
        <f t="shared" si="215"/>
        <v/>
      </c>
      <c r="I110" s="14" t="str">
        <f t="shared" si="215"/>
        <v/>
      </c>
      <c r="J110" s="14" t="str">
        <f t="shared" si="215"/>
        <v/>
      </c>
      <c r="K110" s="14" t="str">
        <f t="shared" si="215"/>
        <v/>
      </c>
      <c r="L110" s="14" t="str">
        <f t="shared" si="215"/>
        <v/>
      </c>
      <c r="M110" s="14" t="str">
        <f t="shared" si="215"/>
        <v/>
      </c>
      <c r="N110" s="14" t="str">
        <f t="shared" si="215"/>
        <v/>
      </c>
      <c r="O110" s="14" t="str">
        <f t="shared" si="215"/>
        <v/>
      </c>
      <c r="P110" s="14" t="str">
        <f t="shared" si="215"/>
        <v/>
      </c>
      <c r="Q110" s="14" t="str">
        <f t="shared" si="215"/>
        <v/>
      </c>
      <c r="R110" s="14" t="str">
        <f t="shared" si="215"/>
        <v/>
      </c>
      <c r="S110" s="14" t="str">
        <f t="shared" si="215"/>
        <v/>
      </c>
      <c r="T110" s="14" t="str">
        <f t="shared" si="215"/>
        <v/>
      </c>
      <c r="U110" s="14" t="str">
        <f t="shared" si="215"/>
        <v/>
      </c>
      <c r="V110" s="14" t="str">
        <f t="shared" si="215"/>
        <v/>
      </c>
      <c r="W110" s="14" t="str">
        <f t="shared" si="215"/>
        <v/>
      </c>
      <c r="X110" s="14" t="str">
        <f t="shared" ref="X110:AJ110" si="216">IF(OR($C103="No",X$7&gt;$C104),"",-X$13)</f>
        <v/>
      </c>
      <c r="Y110" s="14" t="str">
        <f t="shared" si="216"/>
        <v/>
      </c>
      <c r="Z110" s="14" t="str">
        <f t="shared" si="216"/>
        <v/>
      </c>
      <c r="AA110" s="14" t="str">
        <f t="shared" si="216"/>
        <v/>
      </c>
      <c r="AB110" s="14" t="str">
        <f t="shared" si="216"/>
        <v/>
      </c>
      <c r="AC110" s="14" t="str">
        <f t="shared" si="216"/>
        <v/>
      </c>
      <c r="AD110" s="14" t="str">
        <f t="shared" si="216"/>
        <v/>
      </c>
      <c r="AE110" s="14" t="str">
        <f t="shared" si="216"/>
        <v/>
      </c>
      <c r="AF110" s="14" t="str">
        <f t="shared" si="216"/>
        <v/>
      </c>
      <c r="AG110" s="14" t="str">
        <f t="shared" si="216"/>
        <v/>
      </c>
      <c r="AH110" s="14" t="str">
        <f t="shared" si="216"/>
        <v/>
      </c>
      <c r="AI110" s="14" t="str">
        <f t="shared" si="216"/>
        <v/>
      </c>
      <c r="AJ110" s="14" t="str">
        <f t="shared" si="216"/>
        <v/>
      </c>
      <c r="AK110" s="14" t="str">
        <f t="shared" ref="AK110:AW110" si="217">IF(OR($C103="No",AK$7&gt;$C104),"",-AK$13)</f>
        <v/>
      </c>
      <c r="AL110" s="14" t="str">
        <f t="shared" si="217"/>
        <v/>
      </c>
      <c r="AM110" s="14" t="str">
        <f t="shared" si="217"/>
        <v/>
      </c>
      <c r="AN110" s="14" t="str">
        <f t="shared" si="217"/>
        <v/>
      </c>
      <c r="AO110" s="14" t="str">
        <f t="shared" si="217"/>
        <v/>
      </c>
      <c r="AP110" s="14" t="str">
        <f t="shared" si="217"/>
        <v/>
      </c>
      <c r="AQ110" s="14" t="str">
        <f t="shared" si="217"/>
        <v/>
      </c>
      <c r="AR110" s="14" t="str">
        <f t="shared" si="217"/>
        <v/>
      </c>
      <c r="AS110" s="14" t="str">
        <f t="shared" si="217"/>
        <v/>
      </c>
      <c r="AT110" s="14" t="str">
        <f t="shared" si="217"/>
        <v/>
      </c>
      <c r="AU110" s="14" t="str">
        <f t="shared" si="217"/>
        <v/>
      </c>
      <c r="AV110" s="14" t="str">
        <f t="shared" si="217"/>
        <v/>
      </c>
      <c r="AW110" s="14" t="str">
        <f t="shared" si="217"/>
        <v/>
      </c>
      <c r="AX110" s="14" t="str">
        <f t="shared" ref="AX110:BA110" si="218">IF(OR($C103="No",AX$7&gt;$C104),"",-AX$13)</f>
        <v/>
      </c>
      <c r="AY110" s="14" t="str">
        <f t="shared" si="218"/>
        <v/>
      </c>
      <c r="AZ110" s="14" t="str">
        <f t="shared" si="218"/>
        <v/>
      </c>
      <c r="BA110" s="14" t="str">
        <f t="shared" si="218"/>
        <v/>
      </c>
    </row>
    <row r="111" spans="1:53">
      <c r="B111" s="38" t="s">
        <v>409</v>
      </c>
      <c r="C111" s="16"/>
      <c r="D111" s="14" t="str">
        <f t="shared" ref="D111:W111" si="219">D115</f>
        <v/>
      </c>
      <c r="E111" s="14" t="str">
        <f t="shared" si="219"/>
        <v/>
      </c>
      <c r="F111" s="14" t="str">
        <f t="shared" si="219"/>
        <v/>
      </c>
      <c r="G111" s="14" t="str">
        <f t="shared" si="219"/>
        <v/>
      </c>
      <c r="H111" s="14" t="str">
        <f t="shared" si="219"/>
        <v/>
      </c>
      <c r="I111" s="14" t="str">
        <f t="shared" si="219"/>
        <v/>
      </c>
      <c r="J111" s="14" t="str">
        <f t="shared" si="219"/>
        <v/>
      </c>
      <c r="K111" s="14" t="str">
        <f t="shared" si="219"/>
        <v/>
      </c>
      <c r="L111" s="14" t="str">
        <f t="shared" si="219"/>
        <v/>
      </c>
      <c r="M111" s="14" t="str">
        <f t="shared" si="219"/>
        <v/>
      </c>
      <c r="N111" s="14" t="str">
        <f t="shared" si="219"/>
        <v/>
      </c>
      <c r="O111" s="14" t="str">
        <f t="shared" si="219"/>
        <v/>
      </c>
      <c r="P111" s="14" t="str">
        <f t="shared" si="219"/>
        <v/>
      </c>
      <c r="Q111" s="14" t="str">
        <f t="shared" si="219"/>
        <v/>
      </c>
      <c r="R111" s="14" t="str">
        <f t="shared" si="219"/>
        <v/>
      </c>
      <c r="S111" s="14" t="str">
        <f t="shared" si="219"/>
        <v/>
      </c>
      <c r="T111" s="14" t="str">
        <f t="shared" si="219"/>
        <v/>
      </c>
      <c r="U111" s="14" t="str">
        <f t="shared" si="219"/>
        <v/>
      </c>
      <c r="V111" s="14" t="str">
        <f t="shared" si="219"/>
        <v/>
      </c>
      <c r="W111" s="14" t="str">
        <f t="shared" si="219"/>
        <v/>
      </c>
      <c r="X111" s="14" t="str">
        <f t="shared" ref="X111:AJ111" si="220">X115</f>
        <v/>
      </c>
      <c r="Y111" s="14" t="str">
        <f t="shared" si="220"/>
        <v/>
      </c>
      <c r="Z111" s="14" t="str">
        <f t="shared" si="220"/>
        <v/>
      </c>
      <c r="AA111" s="14" t="str">
        <f t="shared" si="220"/>
        <v/>
      </c>
      <c r="AB111" s="14" t="str">
        <f t="shared" si="220"/>
        <v/>
      </c>
      <c r="AC111" s="14" t="str">
        <f t="shared" si="220"/>
        <v/>
      </c>
      <c r="AD111" s="14" t="str">
        <f t="shared" si="220"/>
        <v/>
      </c>
      <c r="AE111" s="14" t="str">
        <f t="shared" si="220"/>
        <v/>
      </c>
      <c r="AF111" s="14" t="str">
        <f t="shared" si="220"/>
        <v/>
      </c>
      <c r="AG111" s="14" t="str">
        <f t="shared" si="220"/>
        <v/>
      </c>
      <c r="AH111" s="14" t="str">
        <f t="shared" si="220"/>
        <v/>
      </c>
      <c r="AI111" s="14" t="str">
        <f t="shared" si="220"/>
        <v/>
      </c>
      <c r="AJ111" s="14" t="str">
        <f t="shared" si="220"/>
        <v/>
      </c>
      <c r="AK111" s="14" t="str">
        <f t="shared" ref="AK111:AW111" si="221">AK115</f>
        <v/>
      </c>
      <c r="AL111" s="14" t="str">
        <f t="shared" si="221"/>
        <v/>
      </c>
      <c r="AM111" s="14" t="str">
        <f t="shared" si="221"/>
        <v/>
      </c>
      <c r="AN111" s="14" t="str">
        <f t="shared" si="221"/>
        <v/>
      </c>
      <c r="AO111" s="14" t="str">
        <f t="shared" si="221"/>
        <v/>
      </c>
      <c r="AP111" s="14" t="str">
        <f t="shared" si="221"/>
        <v/>
      </c>
      <c r="AQ111" s="14" t="str">
        <f t="shared" si="221"/>
        <v/>
      </c>
      <c r="AR111" s="14" t="str">
        <f t="shared" si="221"/>
        <v/>
      </c>
      <c r="AS111" s="14" t="str">
        <f t="shared" si="221"/>
        <v/>
      </c>
      <c r="AT111" s="14" t="str">
        <f t="shared" si="221"/>
        <v/>
      </c>
      <c r="AU111" s="14" t="str">
        <f t="shared" si="221"/>
        <v/>
      </c>
      <c r="AV111" s="14" t="str">
        <f t="shared" si="221"/>
        <v/>
      </c>
      <c r="AW111" s="14" t="str">
        <f t="shared" si="221"/>
        <v/>
      </c>
      <c r="AX111" s="14" t="str">
        <f t="shared" ref="AX111:BA111" si="222">AX115</f>
        <v/>
      </c>
      <c r="AY111" s="14" t="str">
        <f t="shared" si="222"/>
        <v/>
      </c>
      <c r="AZ111" s="14" t="str">
        <f t="shared" si="222"/>
        <v/>
      </c>
      <c r="BA111" s="14" t="str">
        <f t="shared" si="222"/>
        <v/>
      </c>
    </row>
    <row r="112" spans="1:53">
      <c r="B112" s="38" t="s">
        <v>410</v>
      </c>
      <c r="C112" s="16"/>
      <c r="D112" s="14" t="str">
        <f>IF(D110="","",SUM(D109:D111))</f>
        <v/>
      </c>
      <c r="E112" s="14" t="str">
        <f t="shared" ref="E112:W112" si="223">IF(E110="","",SUM(E109:E111))</f>
        <v/>
      </c>
      <c r="F112" s="14" t="str">
        <f t="shared" si="223"/>
        <v/>
      </c>
      <c r="G112" s="14" t="str">
        <f t="shared" si="223"/>
        <v/>
      </c>
      <c r="H112" s="14" t="str">
        <f t="shared" si="223"/>
        <v/>
      </c>
      <c r="I112" s="14" t="str">
        <f t="shared" si="223"/>
        <v/>
      </c>
      <c r="J112" s="14" t="str">
        <f t="shared" si="223"/>
        <v/>
      </c>
      <c r="K112" s="14" t="str">
        <f t="shared" si="223"/>
        <v/>
      </c>
      <c r="L112" s="14" t="str">
        <f t="shared" si="223"/>
        <v/>
      </c>
      <c r="M112" s="14" t="str">
        <f t="shared" si="223"/>
        <v/>
      </c>
      <c r="N112" s="14" t="str">
        <f t="shared" si="223"/>
        <v/>
      </c>
      <c r="O112" s="14" t="str">
        <f t="shared" si="223"/>
        <v/>
      </c>
      <c r="P112" s="14" t="str">
        <f t="shared" si="223"/>
        <v/>
      </c>
      <c r="Q112" s="14" t="str">
        <f t="shared" si="223"/>
        <v/>
      </c>
      <c r="R112" s="14" t="str">
        <f t="shared" si="223"/>
        <v/>
      </c>
      <c r="S112" s="14" t="str">
        <f t="shared" si="223"/>
        <v/>
      </c>
      <c r="T112" s="14" t="str">
        <f t="shared" si="223"/>
        <v/>
      </c>
      <c r="U112" s="14" t="str">
        <f t="shared" si="223"/>
        <v/>
      </c>
      <c r="V112" s="14" t="str">
        <f t="shared" si="223"/>
        <v/>
      </c>
      <c r="W112" s="14" t="str">
        <f t="shared" si="223"/>
        <v/>
      </c>
      <c r="X112" s="14" t="str">
        <f t="shared" ref="X112" si="224">IF(X110="","",SUM(X109:X111))</f>
        <v/>
      </c>
      <c r="Y112" s="14" t="str">
        <f t="shared" ref="Y112" si="225">IF(Y110="","",SUM(Y109:Y111))</f>
        <v/>
      </c>
      <c r="Z112" s="14" t="str">
        <f t="shared" ref="Z112" si="226">IF(Z110="","",SUM(Z109:Z111))</f>
        <v/>
      </c>
      <c r="AA112" s="14" t="str">
        <f t="shared" ref="AA112" si="227">IF(AA110="","",SUM(AA109:AA111))</f>
        <v/>
      </c>
      <c r="AB112" s="14" t="str">
        <f t="shared" ref="AB112" si="228">IF(AB110="","",SUM(AB109:AB111))</f>
        <v/>
      </c>
      <c r="AC112" s="14" t="str">
        <f t="shared" ref="AC112" si="229">IF(AC110="","",SUM(AC109:AC111))</f>
        <v/>
      </c>
      <c r="AD112" s="14" t="str">
        <f t="shared" ref="AD112" si="230">IF(AD110="","",SUM(AD109:AD111))</f>
        <v/>
      </c>
      <c r="AE112" s="14" t="str">
        <f t="shared" ref="AE112" si="231">IF(AE110="","",SUM(AE109:AE111))</f>
        <v/>
      </c>
      <c r="AF112" s="14" t="str">
        <f t="shared" ref="AF112" si="232">IF(AF110="","",SUM(AF109:AF111))</f>
        <v/>
      </c>
      <c r="AG112" s="14" t="str">
        <f t="shared" ref="AG112" si="233">IF(AG110="","",SUM(AG109:AG111))</f>
        <v/>
      </c>
      <c r="AH112" s="14" t="str">
        <f t="shared" ref="AH112" si="234">IF(AH110="","",SUM(AH109:AH111))</f>
        <v/>
      </c>
      <c r="AI112" s="14" t="str">
        <f t="shared" ref="AI112" si="235">IF(AI110="","",SUM(AI109:AI111))</f>
        <v/>
      </c>
      <c r="AJ112" s="14" t="str">
        <f t="shared" ref="AJ112:AW112" si="236">IF(AJ110="","",SUM(AJ109:AJ111))</f>
        <v/>
      </c>
      <c r="AK112" s="14" t="str">
        <f t="shared" si="236"/>
        <v/>
      </c>
      <c r="AL112" s="14" t="str">
        <f t="shared" si="236"/>
        <v/>
      </c>
      <c r="AM112" s="14" t="str">
        <f t="shared" si="236"/>
        <v/>
      </c>
      <c r="AN112" s="14" t="str">
        <f t="shared" si="236"/>
        <v/>
      </c>
      <c r="AO112" s="14" t="str">
        <f t="shared" si="236"/>
        <v/>
      </c>
      <c r="AP112" s="14" t="str">
        <f t="shared" si="236"/>
        <v/>
      </c>
      <c r="AQ112" s="14" t="str">
        <f t="shared" si="236"/>
        <v/>
      </c>
      <c r="AR112" s="14" t="str">
        <f t="shared" si="236"/>
        <v/>
      </c>
      <c r="AS112" s="14" t="str">
        <f t="shared" si="236"/>
        <v/>
      </c>
      <c r="AT112" s="14" t="str">
        <f t="shared" si="236"/>
        <v/>
      </c>
      <c r="AU112" s="14" t="str">
        <f t="shared" si="236"/>
        <v/>
      </c>
      <c r="AV112" s="14" t="str">
        <f t="shared" si="236"/>
        <v/>
      </c>
      <c r="AW112" s="14" t="str">
        <f t="shared" si="236"/>
        <v/>
      </c>
      <c r="AX112" s="14" t="str">
        <f t="shared" ref="AX112:BA112" si="237">IF(AX110="","",SUM(AX109:AX111))</f>
        <v/>
      </c>
      <c r="AY112" s="14" t="str">
        <f t="shared" si="237"/>
        <v/>
      </c>
      <c r="AZ112" s="14" t="str">
        <f t="shared" si="237"/>
        <v/>
      </c>
      <c r="BA112" s="14" t="str">
        <f t="shared" si="237"/>
        <v/>
      </c>
    </row>
    <row r="113" spans="2:53">
      <c r="B113" s="38"/>
      <c r="C113" s="16"/>
      <c r="D113" s="16"/>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row>
    <row r="114" spans="2:53">
      <c r="B114" s="38" t="s">
        <v>411</v>
      </c>
      <c r="C114" s="16"/>
      <c r="D114" s="14" t="str">
        <f>IF(D110="","",-SUM(D109:D110)*$C105)</f>
        <v/>
      </c>
      <c r="E114" s="14" t="str">
        <f t="shared" ref="E114:W114" si="238">IF(E110="","",-SUM(E109:E110)*$C105)</f>
        <v/>
      </c>
      <c r="F114" s="14" t="str">
        <f t="shared" si="238"/>
        <v/>
      </c>
      <c r="G114" s="14" t="str">
        <f t="shared" si="238"/>
        <v/>
      </c>
      <c r="H114" s="14" t="str">
        <f t="shared" si="238"/>
        <v/>
      </c>
      <c r="I114" s="14" t="str">
        <f t="shared" si="238"/>
        <v/>
      </c>
      <c r="J114" s="14" t="str">
        <f t="shared" si="238"/>
        <v/>
      </c>
      <c r="K114" s="14" t="str">
        <f t="shared" si="238"/>
        <v/>
      </c>
      <c r="L114" s="14" t="str">
        <f t="shared" si="238"/>
        <v/>
      </c>
      <c r="M114" s="14" t="str">
        <f t="shared" si="238"/>
        <v/>
      </c>
      <c r="N114" s="14" t="str">
        <f t="shared" si="238"/>
        <v/>
      </c>
      <c r="O114" s="14" t="str">
        <f t="shared" si="238"/>
        <v/>
      </c>
      <c r="P114" s="14" t="str">
        <f t="shared" si="238"/>
        <v/>
      </c>
      <c r="Q114" s="14" t="str">
        <f t="shared" si="238"/>
        <v/>
      </c>
      <c r="R114" s="14" t="str">
        <f t="shared" si="238"/>
        <v/>
      </c>
      <c r="S114" s="14" t="str">
        <f t="shared" si="238"/>
        <v/>
      </c>
      <c r="T114" s="14" t="str">
        <f t="shared" si="238"/>
        <v/>
      </c>
      <c r="U114" s="14" t="str">
        <f t="shared" si="238"/>
        <v/>
      </c>
      <c r="V114" s="14" t="str">
        <f t="shared" si="238"/>
        <v/>
      </c>
      <c r="W114" s="14" t="str">
        <f t="shared" si="238"/>
        <v/>
      </c>
      <c r="X114" s="14" t="str">
        <f t="shared" ref="X114:AJ114" si="239">IF(X110="","",-SUM(X109:X110)*$C105)</f>
        <v/>
      </c>
      <c r="Y114" s="14" t="str">
        <f t="shared" si="239"/>
        <v/>
      </c>
      <c r="Z114" s="14" t="str">
        <f t="shared" si="239"/>
        <v/>
      </c>
      <c r="AA114" s="14" t="str">
        <f t="shared" si="239"/>
        <v/>
      </c>
      <c r="AB114" s="14" t="str">
        <f t="shared" si="239"/>
        <v/>
      </c>
      <c r="AC114" s="14" t="str">
        <f t="shared" si="239"/>
        <v/>
      </c>
      <c r="AD114" s="14" t="str">
        <f t="shared" si="239"/>
        <v/>
      </c>
      <c r="AE114" s="14" t="str">
        <f t="shared" si="239"/>
        <v/>
      </c>
      <c r="AF114" s="14" t="str">
        <f t="shared" si="239"/>
        <v/>
      </c>
      <c r="AG114" s="14" t="str">
        <f t="shared" si="239"/>
        <v/>
      </c>
      <c r="AH114" s="14" t="str">
        <f t="shared" si="239"/>
        <v/>
      </c>
      <c r="AI114" s="14" t="str">
        <f t="shared" si="239"/>
        <v/>
      </c>
      <c r="AJ114" s="14" t="str">
        <f t="shared" si="239"/>
        <v/>
      </c>
      <c r="AK114" s="14" t="str">
        <f t="shared" ref="AK114:AW114" si="240">IF(AK110="","",-SUM(AK109:AK110)*$C105)</f>
        <v/>
      </c>
      <c r="AL114" s="14" t="str">
        <f t="shared" si="240"/>
        <v/>
      </c>
      <c r="AM114" s="14" t="str">
        <f t="shared" si="240"/>
        <v/>
      </c>
      <c r="AN114" s="14" t="str">
        <f t="shared" si="240"/>
        <v/>
      </c>
      <c r="AO114" s="14" t="str">
        <f t="shared" si="240"/>
        <v/>
      </c>
      <c r="AP114" s="14" t="str">
        <f t="shared" si="240"/>
        <v/>
      </c>
      <c r="AQ114" s="14" t="str">
        <f t="shared" si="240"/>
        <v/>
      </c>
      <c r="AR114" s="14" t="str">
        <f t="shared" si="240"/>
        <v/>
      </c>
      <c r="AS114" s="14" t="str">
        <f t="shared" si="240"/>
        <v/>
      </c>
      <c r="AT114" s="14" t="str">
        <f t="shared" si="240"/>
        <v/>
      </c>
      <c r="AU114" s="14" t="str">
        <f t="shared" si="240"/>
        <v/>
      </c>
      <c r="AV114" s="14" t="str">
        <f t="shared" si="240"/>
        <v/>
      </c>
      <c r="AW114" s="14" t="str">
        <f t="shared" si="240"/>
        <v/>
      </c>
      <c r="AX114" s="14" t="str">
        <f t="shared" ref="AX114:BA114" si="241">IF(AX110="","",-SUM(AX109:AX110)*$C105)</f>
        <v/>
      </c>
      <c r="AY114" s="14" t="str">
        <f t="shared" si="241"/>
        <v/>
      </c>
      <c r="AZ114" s="14" t="str">
        <f t="shared" si="241"/>
        <v/>
      </c>
      <c r="BA114" s="14" t="str">
        <f t="shared" si="241"/>
        <v/>
      </c>
    </row>
    <row r="115" spans="2:53">
      <c r="B115" s="38" t="s">
        <v>412</v>
      </c>
      <c r="C115" s="16"/>
      <c r="D115" s="14" t="str">
        <f>IF(D110="","",-PPMT($C105,D$7,$C104,-SUM($D110:D110)))</f>
        <v/>
      </c>
      <c r="E115" s="14" t="str">
        <f>IF(E110="","",-PPMT($C105,E$7,$C104,-SUM($D110:E110)))</f>
        <v/>
      </c>
      <c r="F115" s="14" t="str">
        <f>IF(F110="","",-PPMT($C105,F$7,$C104,-SUM($D110:F110)))</f>
        <v/>
      </c>
      <c r="G115" s="14" t="str">
        <f>IF(G110="","",-PPMT($C105,G$7,$C104,-SUM($D110:G110)))</f>
        <v/>
      </c>
      <c r="H115" s="14" t="str">
        <f>IF(H110="","",-PPMT($C105,H$7,$C104,-SUM($D110:H110)))</f>
        <v/>
      </c>
      <c r="I115" s="14" t="str">
        <f>IF(I110="","",-PPMT($C105,I$7,$C104,-SUM($D110:I110)))</f>
        <v/>
      </c>
      <c r="J115" s="14" t="str">
        <f>IF(J110="","",-PPMT($C105,J$7,$C104,-SUM($D110:J110)))</f>
        <v/>
      </c>
      <c r="K115" s="14" t="str">
        <f>IF(K110="","",-PPMT($C105,K$7,$C104,-SUM($D110:K110)))</f>
        <v/>
      </c>
      <c r="L115" s="14" t="str">
        <f>IF(L110="","",-PPMT($C105,L$7,$C104,-SUM($D110:L110)))</f>
        <v/>
      </c>
      <c r="M115" s="14" t="str">
        <f>IF(M110="","",-PPMT($C105,M$7,$C104,-SUM($D110:M110)))</f>
        <v/>
      </c>
      <c r="N115" s="14" t="str">
        <f>IF(N110="","",-PPMT($C105,N$7,$C104,-SUM($D110:N110)))</f>
        <v/>
      </c>
      <c r="O115" s="14" t="str">
        <f>IF(O110="","",-PPMT($C105,O$7,$C104,-SUM($D110:O110)))</f>
        <v/>
      </c>
      <c r="P115" s="14" t="str">
        <f>IF(P110="","",-PPMT($C105,P$7,$C104,-SUM($D110:P110)))</f>
        <v/>
      </c>
      <c r="Q115" s="14" t="str">
        <f>IF(Q110="","",-PPMT($C105,Q$7,$C104,-SUM($D110:Q110)))</f>
        <v/>
      </c>
      <c r="R115" s="14" t="str">
        <f>IF(R110="","",-PPMT($C105,R$7,$C104,-SUM($D110:R110)))</f>
        <v/>
      </c>
      <c r="S115" s="14" t="str">
        <f>IF(S110="","",-PPMT($C105,S$7,$C104,-SUM($D110:S110)))</f>
        <v/>
      </c>
      <c r="T115" s="14" t="str">
        <f>IF(T110="","",-PPMT($C105,T$7,$C104,-SUM($D110:T110)))</f>
        <v/>
      </c>
      <c r="U115" s="14" t="str">
        <f>IF(U110="","",-PPMT($C105,U$7,$C104,-SUM($D110:U110)))</f>
        <v/>
      </c>
      <c r="V115" s="14" t="str">
        <f>IF(V110="","",-PPMT($C105,V$7,$C104,-SUM($D110:V110)))</f>
        <v/>
      </c>
      <c r="W115" s="14" t="str">
        <f>IF(W110="","",-PPMT($C105,W$7,$C104,-SUM($D110:W110)))</f>
        <v/>
      </c>
      <c r="X115" s="14" t="str">
        <f>IF(X110="","",-PPMT($C105,X$7,$C104,-SUM($D110:X110)))</f>
        <v/>
      </c>
      <c r="Y115" s="14" t="str">
        <f>IF(Y110="","",-PPMT($C105,Y$7,$C104,-SUM($D110:Y110)))</f>
        <v/>
      </c>
      <c r="Z115" s="14" t="str">
        <f>IF(Z110="","",-PPMT($C105,Z$7,$C104,-SUM($D110:Z110)))</f>
        <v/>
      </c>
      <c r="AA115" s="14" t="str">
        <f>IF(AA110="","",-PPMT($C105,AA$7,$C104,-SUM($D110:AA110)))</f>
        <v/>
      </c>
      <c r="AB115" s="14" t="str">
        <f>IF(AB110="","",-PPMT($C105,AB$7,$C104,-SUM($D110:AB110)))</f>
        <v/>
      </c>
      <c r="AC115" s="14" t="str">
        <f>IF(AC110="","",-PPMT($C105,AC$7,$C104,-SUM($D110:AC110)))</f>
        <v/>
      </c>
      <c r="AD115" s="14" t="str">
        <f>IF(AD110="","",-PPMT($C105,AD$7,$C104,-SUM($D110:AD110)))</f>
        <v/>
      </c>
      <c r="AE115" s="14" t="str">
        <f>IF(AE110="","",-PPMT($C105,AE$7,$C104,-SUM($D110:AE110)))</f>
        <v/>
      </c>
      <c r="AF115" s="14" t="str">
        <f>IF(AF110="","",-PPMT($C105,AF$7,$C104,-SUM($D110:AF110)))</f>
        <v/>
      </c>
      <c r="AG115" s="14" t="str">
        <f>IF(AG110="","",-PPMT($C105,AG$7,$C104,-SUM($D110:AG110)))</f>
        <v/>
      </c>
      <c r="AH115" s="14" t="str">
        <f>IF(AH110="","",-PPMT($C105,AH$7,$C104,-SUM($D110:AH110)))</f>
        <v/>
      </c>
      <c r="AI115" s="14" t="str">
        <f>IF(AI110="","",-PPMT($C105,AI$7,$C104,-SUM($D110:AI110)))</f>
        <v/>
      </c>
      <c r="AJ115" s="14" t="str">
        <f>IF(AJ110="","",-PPMT($C105,AJ$7,$C104,-SUM($D110:AJ110)))</f>
        <v/>
      </c>
      <c r="AK115" s="14" t="str">
        <f>IF(AK110="","",-PPMT($C105,AK$7,$C104,-SUM($D110:AK110)))</f>
        <v/>
      </c>
      <c r="AL115" s="14" t="str">
        <f>IF(AL110="","",-PPMT($C105,AL$7,$C104,-SUM($D110:AL110)))</f>
        <v/>
      </c>
      <c r="AM115" s="14" t="str">
        <f>IF(AM110="","",-PPMT($C105,AM$7,$C104,-SUM($D110:AM110)))</f>
        <v/>
      </c>
      <c r="AN115" s="14" t="str">
        <f>IF(AN110="","",-PPMT($C105,AN$7,$C104,-SUM($D110:AN110)))</f>
        <v/>
      </c>
      <c r="AO115" s="14" t="str">
        <f>IF(AO110="","",-PPMT($C105,AO$7,$C104,-SUM($D110:AO110)))</f>
        <v/>
      </c>
      <c r="AP115" s="14" t="str">
        <f>IF(AP110="","",-PPMT($C105,AP$7,$C104,-SUM($D110:AP110)))</f>
        <v/>
      </c>
      <c r="AQ115" s="14" t="str">
        <f>IF(AQ110="","",-PPMT($C105,AQ$7,$C104,-SUM($D110:AQ110)))</f>
        <v/>
      </c>
      <c r="AR115" s="14" t="str">
        <f>IF(AR110="","",-PPMT($C105,AR$7,$C104,-SUM($D110:AR110)))</f>
        <v/>
      </c>
      <c r="AS115" s="14" t="str">
        <f>IF(AS110="","",-PPMT($C105,AS$7,$C104,-SUM($D110:AS110)))</f>
        <v/>
      </c>
      <c r="AT115" s="14" t="str">
        <f>IF(AT110="","",-PPMT($C105,AT$7,$C104,-SUM($D110:AT110)))</f>
        <v/>
      </c>
      <c r="AU115" s="14" t="str">
        <f>IF(AU110="","",-PPMT($C105,AU$7,$C104,-SUM($D110:AU110)))</f>
        <v/>
      </c>
      <c r="AV115" s="14" t="str">
        <f>IF(AV110="","",-PPMT($C105,AV$7,$C104,-SUM($D110:AV110)))</f>
        <v/>
      </c>
      <c r="AW115" s="14" t="str">
        <f>IF(AW110="","",-PPMT($C105,AW$7,$C104,-SUM($D110:AW110)))</f>
        <v/>
      </c>
      <c r="AX115" s="14" t="str">
        <f>IF(AX110="","",-PPMT($C105,AX$7,$C104,-SUM($D110:AX110)))</f>
        <v/>
      </c>
      <c r="AY115" s="14" t="str">
        <f>IF(AY110="","",-PPMT($C105,AY$7,$C104,-SUM($D110:AY110)))</f>
        <v/>
      </c>
      <c r="AZ115" s="14" t="str">
        <f>IF(AZ110="","",-PPMT($C105,AZ$7,$C104,-SUM($D110:AZ110)))</f>
        <v/>
      </c>
      <c r="BA115" s="14" t="str">
        <f>IF(BA110="","",-PPMT($C105,BA$7,$C104,-SUM($D110:BA110)))</f>
        <v/>
      </c>
    </row>
    <row r="116" spans="2:53">
      <c r="B116" s="38" t="s">
        <v>414</v>
      </c>
      <c r="C116" s="16"/>
      <c r="D116" s="14" t="str">
        <f>IF(D110="","",SUM(D114:D115))</f>
        <v/>
      </c>
      <c r="E116" s="14" t="str">
        <f t="shared" ref="E116" si="242">IF(E110="","",SUM(E114:E115))</f>
        <v/>
      </c>
      <c r="F116" s="14" t="str">
        <f t="shared" ref="F116" si="243">IF(F110="","",SUM(F114:F115))</f>
        <v/>
      </c>
      <c r="G116" s="14" t="str">
        <f t="shared" ref="G116" si="244">IF(G110="","",SUM(G114:G115))</f>
        <v/>
      </c>
      <c r="H116" s="14" t="str">
        <f t="shared" ref="H116" si="245">IF(H110="","",SUM(H114:H115))</f>
        <v/>
      </c>
      <c r="I116" s="14" t="str">
        <f t="shared" ref="I116" si="246">IF(I110="","",SUM(I114:I115))</f>
        <v/>
      </c>
      <c r="J116" s="14" t="str">
        <f t="shared" ref="J116" si="247">IF(J110="","",SUM(J114:J115))</f>
        <v/>
      </c>
      <c r="K116" s="14" t="str">
        <f t="shared" ref="K116" si="248">IF(K110="","",SUM(K114:K115))</f>
        <v/>
      </c>
      <c r="L116" s="14" t="str">
        <f t="shared" ref="L116" si="249">IF(L110="","",SUM(L114:L115))</f>
        <v/>
      </c>
      <c r="M116" s="14" t="str">
        <f t="shared" ref="M116" si="250">IF(M110="","",SUM(M114:M115))</f>
        <v/>
      </c>
      <c r="N116" s="14" t="str">
        <f t="shared" ref="N116" si="251">IF(N110="","",SUM(N114:N115))</f>
        <v/>
      </c>
      <c r="O116" s="14" t="str">
        <f t="shared" ref="O116" si="252">IF(O110="","",SUM(O114:O115))</f>
        <v/>
      </c>
      <c r="P116" s="14" t="str">
        <f t="shared" ref="P116" si="253">IF(P110="","",SUM(P114:P115))</f>
        <v/>
      </c>
      <c r="Q116" s="14" t="str">
        <f t="shared" ref="Q116" si="254">IF(Q110="","",SUM(Q114:Q115))</f>
        <v/>
      </c>
      <c r="R116" s="14" t="str">
        <f t="shared" ref="R116" si="255">IF(R110="","",SUM(R114:R115))</f>
        <v/>
      </c>
      <c r="S116" s="14" t="str">
        <f t="shared" ref="S116" si="256">IF(S110="","",SUM(S114:S115))</f>
        <v/>
      </c>
      <c r="T116" s="14" t="str">
        <f t="shared" ref="T116" si="257">IF(T110="","",SUM(T114:T115))</f>
        <v/>
      </c>
      <c r="U116" s="14" t="str">
        <f t="shared" ref="U116" si="258">IF(U110="","",SUM(U114:U115))</f>
        <v/>
      </c>
      <c r="V116" s="14" t="str">
        <f t="shared" ref="V116" si="259">IF(V110="","",SUM(V114:V115))</f>
        <v/>
      </c>
      <c r="W116" s="14" t="str">
        <f t="shared" ref="W116" si="260">IF(W110="","",SUM(W114:W115))</f>
        <v/>
      </c>
      <c r="X116" s="14" t="str">
        <f t="shared" ref="X116" si="261">IF(X110="","",SUM(X114:X115))</f>
        <v/>
      </c>
      <c r="Y116" s="14" t="str">
        <f t="shared" ref="Y116" si="262">IF(Y110="","",SUM(Y114:Y115))</f>
        <v/>
      </c>
      <c r="Z116" s="14" t="str">
        <f t="shared" ref="Z116" si="263">IF(Z110="","",SUM(Z114:Z115))</f>
        <v/>
      </c>
      <c r="AA116" s="14" t="str">
        <f t="shared" ref="AA116" si="264">IF(AA110="","",SUM(AA114:AA115))</f>
        <v/>
      </c>
      <c r="AB116" s="14" t="str">
        <f t="shared" ref="AB116" si="265">IF(AB110="","",SUM(AB114:AB115))</f>
        <v/>
      </c>
      <c r="AC116" s="14" t="str">
        <f t="shared" ref="AC116" si="266">IF(AC110="","",SUM(AC114:AC115))</f>
        <v/>
      </c>
      <c r="AD116" s="14" t="str">
        <f t="shared" ref="AD116" si="267">IF(AD110="","",SUM(AD114:AD115))</f>
        <v/>
      </c>
      <c r="AE116" s="14" t="str">
        <f t="shared" ref="AE116" si="268">IF(AE110="","",SUM(AE114:AE115))</f>
        <v/>
      </c>
      <c r="AF116" s="14" t="str">
        <f t="shared" ref="AF116" si="269">IF(AF110="","",SUM(AF114:AF115))</f>
        <v/>
      </c>
      <c r="AG116" s="14" t="str">
        <f t="shared" ref="AG116" si="270">IF(AG110="","",SUM(AG114:AG115))</f>
        <v/>
      </c>
      <c r="AH116" s="14" t="str">
        <f t="shared" ref="AH116" si="271">IF(AH110="","",SUM(AH114:AH115))</f>
        <v/>
      </c>
      <c r="AI116" s="14" t="str">
        <f t="shared" ref="AI116" si="272">IF(AI110="","",SUM(AI114:AI115))</f>
        <v/>
      </c>
      <c r="AJ116" s="14" t="str">
        <f t="shared" ref="AJ116:AW116" si="273">IF(AJ110="","",SUM(AJ114:AJ115))</f>
        <v/>
      </c>
      <c r="AK116" s="14" t="str">
        <f t="shared" si="273"/>
        <v/>
      </c>
      <c r="AL116" s="14" t="str">
        <f t="shared" si="273"/>
        <v/>
      </c>
      <c r="AM116" s="14" t="str">
        <f t="shared" si="273"/>
        <v/>
      </c>
      <c r="AN116" s="14" t="str">
        <f t="shared" si="273"/>
        <v/>
      </c>
      <c r="AO116" s="14" t="str">
        <f t="shared" si="273"/>
        <v/>
      </c>
      <c r="AP116" s="14" t="str">
        <f t="shared" si="273"/>
        <v/>
      </c>
      <c r="AQ116" s="14" t="str">
        <f t="shared" si="273"/>
        <v/>
      </c>
      <c r="AR116" s="14" t="str">
        <f t="shared" si="273"/>
        <v/>
      </c>
      <c r="AS116" s="14" t="str">
        <f t="shared" si="273"/>
        <v/>
      </c>
      <c r="AT116" s="14" t="str">
        <f t="shared" si="273"/>
        <v/>
      </c>
      <c r="AU116" s="14" t="str">
        <f t="shared" si="273"/>
        <v/>
      </c>
      <c r="AV116" s="14" t="str">
        <f t="shared" si="273"/>
        <v/>
      </c>
      <c r="AW116" s="14" t="str">
        <f t="shared" si="273"/>
        <v/>
      </c>
      <c r="AX116" s="14" t="str">
        <f t="shared" ref="AX116:BA116" si="274">IF(AX110="","",SUM(AX114:AX115))</f>
        <v/>
      </c>
      <c r="AY116" s="14" t="str">
        <f t="shared" si="274"/>
        <v/>
      </c>
      <c r="AZ116" s="14" t="str">
        <f t="shared" si="274"/>
        <v/>
      </c>
      <c r="BA116" s="14" t="str">
        <f t="shared" si="274"/>
        <v/>
      </c>
    </row>
    <row r="117" spans="2:53">
      <c r="B117" s="38"/>
      <c r="C117" s="16"/>
      <c r="D117" s="16"/>
      <c r="E117" s="16"/>
      <c r="F117" s="16"/>
      <c r="G117" s="16"/>
    </row>
    <row r="118" spans="2:53">
      <c r="B118" s="33" t="s">
        <v>47</v>
      </c>
      <c r="C118" s="16"/>
      <c r="D118" s="16"/>
      <c r="E118" s="16"/>
      <c r="F118" s="16"/>
      <c r="G118" s="16"/>
      <c r="H118" s="16"/>
      <c r="I118" s="16"/>
      <c r="J118" s="16"/>
      <c r="K118" s="16"/>
      <c r="L118" s="16"/>
      <c r="M118" s="16"/>
      <c r="N118" s="16"/>
      <c r="O118" s="16"/>
      <c r="P118" s="16"/>
    </row>
    <row r="119" spans="2:53">
      <c r="C119" s="16"/>
      <c r="D119" s="16"/>
      <c r="E119" s="16"/>
      <c r="F119" s="16"/>
      <c r="G119" s="16"/>
      <c r="H119" s="16"/>
      <c r="I119" s="16"/>
      <c r="J119" s="16"/>
      <c r="K119" s="16"/>
      <c r="L119" s="16"/>
      <c r="M119" s="16"/>
      <c r="N119" s="16"/>
      <c r="O119" s="16"/>
      <c r="P119" s="16"/>
    </row>
    <row r="120" spans="2:53">
      <c r="B120" s="97" t="s">
        <v>552</v>
      </c>
      <c r="C120" s="97"/>
      <c r="D120" s="97"/>
      <c r="E120" s="97"/>
      <c r="F120" s="97"/>
      <c r="G120" s="97"/>
      <c r="H120" s="97"/>
      <c r="I120" s="97"/>
      <c r="J120" s="16"/>
      <c r="K120" s="16"/>
      <c r="L120" s="16"/>
      <c r="M120" s="16"/>
      <c r="N120" s="16"/>
      <c r="O120" s="16"/>
      <c r="P120" s="16"/>
    </row>
    <row r="121" spans="2:53">
      <c r="C121" s="16"/>
      <c r="D121" s="16"/>
      <c r="E121" s="16"/>
      <c r="F121" s="16"/>
      <c r="G121" s="16"/>
      <c r="H121" s="16"/>
      <c r="I121" s="16"/>
      <c r="J121" s="16"/>
      <c r="K121" s="16"/>
      <c r="L121" s="16"/>
      <c r="M121" s="16"/>
      <c r="N121" s="16"/>
      <c r="O121" s="16"/>
      <c r="P121" s="16"/>
    </row>
    <row r="122" spans="2:53">
      <c r="B122" s="1" t="s">
        <v>477</v>
      </c>
      <c r="D122" s="14" t="str">
        <f t="shared" ref="D122:AI122" si="275">IF(OR($C103="No",D$7&gt;Prt2EqpLife),"",SUM(D$15,D$21,D$26,D$32,D114))</f>
        <v/>
      </c>
      <c r="E122" s="14" t="str">
        <f t="shared" si="275"/>
        <v/>
      </c>
      <c r="F122" s="14" t="str">
        <f t="shared" si="275"/>
        <v/>
      </c>
      <c r="G122" s="14" t="str">
        <f t="shared" si="275"/>
        <v/>
      </c>
      <c r="H122" s="14" t="str">
        <f t="shared" si="275"/>
        <v/>
      </c>
      <c r="I122" s="14" t="str">
        <f t="shared" si="275"/>
        <v/>
      </c>
      <c r="J122" s="14" t="str">
        <f t="shared" si="275"/>
        <v/>
      </c>
      <c r="K122" s="14" t="str">
        <f t="shared" si="275"/>
        <v/>
      </c>
      <c r="L122" s="14" t="str">
        <f t="shared" si="275"/>
        <v/>
      </c>
      <c r="M122" s="14" t="str">
        <f t="shared" si="275"/>
        <v/>
      </c>
      <c r="N122" s="14" t="str">
        <f t="shared" si="275"/>
        <v/>
      </c>
      <c r="O122" s="14" t="str">
        <f t="shared" si="275"/>
        <v/>
      </c>
      <c r="P122" s="14" t="str">
        <f t="shared" si="275"/>
        <v/>
      </c>
      <c r="Q122" s="14" t="str">
        <f t="shared" si="275"/>
        <v/>
      </c>
      <c r="R122" s="14" t="str">
        <f t="shared" si="275"/>
        <v/>
      </c>
      <c r="S122" s="14" t="str">
        <f t="shared" si="275"/>
        <v/>
      </c>
      <c r="T122" s="14" t="str">
        <f t="shared" si="275"/>
        <v/>
      </c>
      <c r="U122" s="14" t="str">
        <f t="shared" si="275"/>
        <v/>
      </c>
      <c r="V122" s="14" t="str">
        <f t="shared" si="275"/>
        <v/>
      </c>
      <c r="W122" s="14" t="str">
        <f t="shared" si="275"/>
        <v/>
      </c>
      <c r="X122" s="14" t="str">
        <f t="shared" si="275"/>
        <v/>
      </c>
      <c r="Y122" s="14" t="str">
        <f t="shared" si="275"/>
        <v/>
      </c>
      <c r="Z122" s="14" t="str">
        <f t="shared" si="275"/>
        <v/>
      </c>
      <c r="AA122" s="14" t="str">
        <f t="shared" si="275"/>
        <v/>
      </c>
      <c r="AB122" s="14" t="str">
        <f t="shared" si="275"/>
        <v/>
      </c>
      <c r="AC122" s="14" t="str">
        <f t="shared" si="275"/>
        <v/>
      </c>
      <c r="AD122" s="14" t="str">
        <f t="shared" si="275"/>
        <v/>
      </c>
      <c r="AE122" s="14" t="str">
        <f t="shared" si="275"/>
        <v/>
      </c>
      <c r="AF122" s="14" t="str">
        <f t="shared" si="275"/>
        <v/>
      </c>
      <c r="AG122" s="14" t="str">
        <f t="shared" si="275"/>
        <v/>
      </c>
      <c r="AH122" s="14" t="str">
        <f t="shared" si="275"/>
        <v/>
      </c>
      <c r="AI122" s="14" t="str">
        <f t="shared" si="275"/>
        <v/>
      </c>
      <c r="AJ122" s="14" t="str">
        <f t="shared" ref="AJ122:BA122" si="276">IF(OR($C103="No",AJ$7&gt;Prt2EqpLife),"",SUM(AJ$15,AJ$21,AJ$26,AJ$32,AJ114))</f>
        <v/>
      </c>
      <c r="AK122" s="14" t="str">
        <f t="shared" si="276"/>
        <v/>
      </c>
      <c r="AL122" s="14" t="str">
        <f t="shared" si="276"/>
        <v/>
      </c>
      <c r="AM122" s="14" t="str">
        <f t="shared" si="276"/>
        <v/>
      </c>
      <c r="AN122" s="14" t="str">
        <f t="shared" si="276"/>
        <v/>
      </c>
      <c r="AO122" s="14" t="str">
        <f t="shared" si="276"/>
        <v/>
      </c>
      <c r="AP122" s="14" t="str">
        <f t="shared" si="276"/>
        <v/>
      </c>
      <c r="AQ122" s="14" t="str">
        <f t="shared" si="276"/>
        <v/>
      </c>
      <c r="AR122" s="14" t="str">
        <f t="shared" si="276"/>
        <v/>
      </c>
      <c r="AS122" s="14" t="str">
        <f t="shared" si="276"/>
        <v/>
      </c>
      <c r="AT122" s="14" t="str">
        <f t="shared" si="276"/>
        <v/>
      </c>
      <c r="AU122" s="14" t="str">
        <f t="shared" si="276"/>
        <v/>
      </c>
      <c r="AV122" s="14" t="str">
        <f t="shared" si="276"/>
        <v/>
      </c>
      <c r="AW122" s="14" t="str">
        <f t="shared" si="276"/>
        <v/>
      </c>
      <c r="AX122" s="14" t="str">
        <f t="shared" si="276"/>
        <v/>
      </c>
      <c r="AY122" s="14" t="str">
        <f t="shared" si="276"/>
        <v/>
      </c>
      <c r="AZ122" s="14" t="str">
        <f t="shared" si="276"/>
        <v/>
      </c>
      <c r="BA122" s="14" t="str">
        <f t="shared" si="276"/>
        <v/>
      </c>
    </row>
    <row r="123" spans="2:53">
      <c r="B123" s="1" t="s">
        <v>478</v>
      </c>
      <c r="D123" s="14" t="str">
        <f t="shared" ref="D123:AJ123" si="277">IF(OR($C103="No",D$7&gt;Prt2EqpLife),"",-D122*Prt2TaxRate)</f>
        <v/>
      </c>
      <c r="E123" s="14" t="str">
        <f t="shared" si="277"/>
        <v/>
      </c>
      <c r="F123" s="14" t="str">
        <f t="shared" si="277"/>
        <v/>
      </c>
      <c r="G123" s="14" t="str">
        <f t="shared" si="277"/>
        <v/>
      </c>
      <c r="H123" s="14" t="str">
        <f t="shared" si="277"/>
        <v/>
      </c>
      <c r="I123" s="14" t="str">
        <f t="shared" si="277"/>
        <v/>
      </c>
      <c r="J123" s="14" t="str">
        <f t="shared" si="277"/>
        <v/>
      </c>
      <c r="K123" s="14" t="str">
        <f t="shared" si="277"/>
        <v/>
      </c>
      <c r="L123" s="14" t="str">
        <f t="shared" si="277"/>
        <v/>
      </c>
      <c r="M123" s="14" t="str">
        <f t="shared" si="277"/>
        <v/>
      </c>
      <c r="N123" s="14" t="str">
        <f t="shared" si="277"/>
        <v/>
      </c>
      <c r="O123" s="14" t="str">
        <f t="shared" si="277"/>
        <v/>
      </c>
      <c r="P123" s="14" t="str">
        <f t="shared" si="277"/>
        <v/>
      </c>
      <c r="Q123" s="14" t="str">
        <f t="shared" si="277"/>
        <v/>
      </c>
      <c r="R123" s="14" t="str">
        <f t="shared" si="277"/>
        <v/>
      </c>
      <c r="S123" s="14" t="str">
        <f t="shared" si="277"/>
        <v/>
      </c>
      <c r="T123" s="14" t="str">
        <f t="shared" si="277"/>
        <v/>
      </c>
      <c r="U123" s="14" t="str">
        <f t="shared" si="277"/>
        <v/>
      </c>
      <c r="V123" s="14" t="str">
        <f t="shared" si="277"/>
        <v/>
      </c>
      <c r="W123" s="14" t="str">
        <f t="shared" si="277"/>
        <v/>
      </c>
      <c r="X123" s="14" t="str">
        <f t="shared" si="277"/>
        <v/>
      </c>
      <c r="Y123" s="14" t="str">
        <f t="shared" si="277"/>
        <v/>
      </c>
      <c r="Z123" s="14" t="str">
        <f t="shared" si="277"/>
        <v/>
      </c>
      <c r="AA123" s="14" t="str">
        <f t="shared" si="277"/>
        <v/>
      </c>
      <c r="AB123" s="14" t="str">
        <f t="shared" si="277"/>
        <v/>
      </c>
      <c r="AC123" s="14" t="str">
        <f t="shared" si="277"/>
        <v/>
      </c>
      <c r="AD123" s="14" t="str">
        <f t="shared" si="277"/>
        <v/>
      </c>
      <c r="AE123" s="14" t="str">
        <f t="shared" si="277"/>
        <v/>
      </c>
      <c r="AF123" s="14" t="str">
        <f t="shared" si="277"/>
        <v/>
      </c>
      <c r="AG123" s="14" t="str">
        <f t="shared" si="277"/>
        <v/>
      </c>
      <c r="AH123" s="14" t="str">
        <f t="shared" si="277"/>
        <v/>
      </c>
      <c r="AI123" s="14" t="str">
        <f t="shared" si="277"/>
        <v/>
      </c>
      <c r="AJ123" s="14" t="str">
        <f t="shared" si="277"/>
        <v/>
      </c>
      <c r="AK123" s="14" t="str">
        <f t="shared" ref="AK123:AW123" si="278">IF(OR($C103="No",AK$7&gt;Prt2EqpLife),"",-AK122*Prt2TaxRate)</f>
        <v/>
      </c>
      <c r="AL123" s="14" t="str">
        <f t="shared" si="278"/>
        <v/>
      </c>
      <c r="AM123" s="14" t="str">
        <f t="shared" si="278"/>
        <v/>
      </c>
      <c r="AN123" s="14" t="str">
        <f t="shared" si="278"/>
        <v/>
      </c>
      <c r="AO123" s="14" t="str">
        <f t="shared" si="278"/>
        <v/>
      </c>
      <c r="AP123" s="14" t="str">
        <f t="shared" si="278"/>
        <v/>
      </c>
      <c r="AQ123" s="14" t="str">
        <f t="shared" si="278"/>
        <v/>
      </c>
      <c r="AR123" s="14" t="str">
        <f t="shared" si="278"/>
        <v/>
      </c>
      <c r="AS123" s="14" t="str">
        <f t="shared" si="278"/>
        <v/>
      </c>
      <c r="AT123" s="14" t="str">
        <f t="shared" si="278"/>
        <v/>
      </c>
      <c r="AU123" s="14" t="str">
        <f t="shared" si="278"/>
        <v/>
      </c>
      <c r="AV123" s="14" t="str">
        <f t="shared" si="278"/>
        <v/>
      </c>
      <c r="AW123" s="14" t="str">
        <f t="shared" si="278"/>
        <v/>
      </c>
      <c r="AX123" s="14" t="str">
        <f t="shared" ref="AX123:BA123" si="279">IF(OR($C103="No",AX$7&gt;Prt2EqpLife),"",-AX122*Prt2TaxRate)</f>
        <v/>
      </c>
      <c r="AY123" s="14" t="str">
        <f t="shared" si="279"/>
        <v/>
      </c>
      <c r="AZ123" s="14" t="str">
        <f t="shared" si="279"/>
        <v/>
      </c>
      <c r="BA123" s="14" t="str">
        <f t="shared" si="279"/>
        <v/>
      </c>
    </row>
    <row r="124" spans="2:53">
      <c r="D124" s="16"/>
      <c r="E124" s="16"/>
      <c r="F124" s="16"/>
      <c r="G124" s="16"/>
      <c r="H124" s="16"/>
      <c r="I124" s="16"/>
      <c r="J124" s="16"/>
      <c r="K124" s="16"/>
      <c r="L124" s="16"/>
      <c r="M124" s="16"/>
      <c r="N124" s="16"/>
      <c r="O124" s="16"/>
      <c r="P124" s="16"/>
      <c r="Q124" s="16"/>
    </row>
    <row r="125" spans="2:53">
      <c r="B125" s="1" t="s">
        <v>476</v>
      </c>
      <c r="D125" s="14" t="str">
        <f t="shared" ref="D125:AI125" si="280">IF(OR($C103="No",D$7&gt;Prt2EqpLife),"",SUM(D$15,D$21,D$32,D114))</f>
        <v/>
      </c>
      <c r="E125" s="14" t="str">
        <f t="shared" si="280"/>
        <v/>
      </c>
      <c r="F125" s="14" t="str">
        <f t="shared" si="280"/>
        <v/>
      </c>
      <c r="G125" s="14" t="str">
        <f t="shared" si="280"/>
        <v/>
      </c>
      <c r="H125" s="14" t="str">
        <f t="shared" si="280"/>
        <v/>
      </c>
      <c r="I125" s="14" t="str">
        <f t="shared" si="280"/>
        <v/>
      </c>
      <c r="J125" s="14" t="str">
        <f t="shared" si="280"/>
        <v/>
      </c>
      <c r="K125" s="14" t="str">
        <f t="shared" si="280"/>
        <v/>
      </c>
      <c r="L125" s="14" t="str">
        <f t="shared" si="280"/>
        <v/>
      </c>
      <c r="M125" s="14" t="str">
        <f t="shared" si="280"/>
        <v/>
      </c>
      <c r="N125" s="14" t="str">
        <f t="shared" si="280"/>
        <v/>
      </c>
      <c r="O125" s="14" t="str">
        <f t="shared" si="280"/>
        <v/>
      </c>
      <c r="P125" s="14" t="str">
        <f t="shared" si="280"/>
        <v/>
      </c>
      <c r="Q125" s="14" t="str">
        <f t="shared" si="280"/>
        <v/>
      </c>
      <c r="R125" s="14" t="str">
        <f t="shared" si="280"/>
        <v/>
      </c>
      <c r="S125" s="14" t="str">
        <f t="shared" si="280"/>
        <v/>
      </c>
      <c r="T125" s="14" t="str">
        <f t="shared" si="280"/>
        <v/>
      </c>
      <c r="U125" s="14" t="str">
        <f t="shared" si="280"/>
        <v/>
      </c>
      <c r="V125" s="14" t="str">
        <f t="shared" si="280"/>
        <v/>
      </c>
      <c r="W125" s="14" t="str">
        <f t="shared" si="280"/>
        <v/>
      </c>
      <c r="X125" s="14" t="str">
        <f t="shared" si="280"/>
        <v/>
      </c>
      <c r="Y125" s="14" t="str">
        <f t="shared" si="280"/>
        <v/>
      </c>
      <c r="Z125" s="14" t="str">
        <f t="shared" si="280"/>
        <v/>
      </c>
      <c r="AA125" s="14" t="str">
        <f t="shared" si="280"/>
        <v/>
      </c>
      <c r="AB125" s="14" t="str">
        <f t="shared" si="280"/>
        <v/>
      </c>
      <c r="AC125" s="14" t="str">
        <f t="shared" si="280"/>
        <v/>
      </c>
      <c r="AD125" s="14" t="str">
        <f t="shared" si="280"/>
        <v/>
      </c>
      <c r="AE125" s="14" t="str">
        <f t="shared" si="280"/>
        <v/>
      </c>
      <c r="AF125" s="14" t="str">
        <f t="shared" si="280"/>
        <v/>
      </c>
      <c r="AG125" s="14" t="str">
        <f t="shared" si="280"/>
        <v/>
      </c>
      <c r="AH125" s="14" t="str">
        <f t="shared" si="280"/>
        <v/>
      </c>
      <c r="AI125" s="14" t="str">
        <f t="shared" si="280"/>
        <v/>
      </c>
      <c r="AJ125" s="14" t="str">
        <f t="shared" ref="AJ125:BA125" si="281">IF(OR($C103="No",AJ$7&gt;Prt2EqpLife),"",SUM(AJ$15,AJ$21,AJ$32,AJ114))</f>
        <v/>
      </c>
      <c r="AK125" s="14" t="str">
        <f t="shared" si="281"/>
        <v/>
      </c>
      <c r="AL125" s="14" t="str">
        <f t="shared" si="281"/>
        <v/>
      </c>
      <c r="AM125" s="14" t="str">
        <f t="shared" si="281"/>
        <v/>
      </c>
      <c r="AN125" s="14" t="str">
        <f t="shared" si="281"/>
        <v/>
      </c>
      <c r="AO125" s="14" t="str">
        <f t="shared" si="281"/>
        <v/>
      </c>
      <c r="AP125" s="14" t="str">
        <f t="shared" si="281"/>
        <v/>
      </c>
      <c r="AQ125" s="14" t="str">
        <f t="shared" si="281"/>
        <v/>
      </c>
      <c r="AR125" s="14" t="str">
        <f t="shared" si="281"/>
        <v/>
      </c>
      <c r="AS125" s="14" t="str">
        <f t="shared" si="281"/>
        <v/>
      </c>
      <c r="AT125" s="14" t="str">
        <f t="shared" si="281"/>
        <v/>
      </c>
      <c r="AU125" s="14" t="str">
        <f t="shared" si="281"/>
        <v/>
      </c>
      <c r="AV125" s="14" t="str">
        <f t="shared" si="281"/>
        <v/>
      </c>
      <c r="AW125" s="14" t="str">
        <f t="shared" si="281"/>
        <v/>
      </c>
      <c r="AX125" s="14" t="str">
        <f t="shared" si="281"/>
        <v/>
      </c>
      <c r="AY125" s="14" t="str">
        <f t="shared" si="281"/>
        <v/>
      </c>
      <c r="AZ125" s="14" t="str">
        <f t="shared" si="281"/>
        <v/>
      </c>
      <c r="BA125" s="14" t="str">
        <f t="shared" si="281"/>
        <v/>
      </c>
    </row>
    <row r="126" spans="2:53">
      <c r="B126" s="1" t="s">
        <v>483</v>
      </c>
      <c r="D126" s="14" t="str">
        <f t="shared" ref="D126:AJ126" si="282">IF(OR($C103="No",D$7&gt;Prt2EqpLife),"",-D125*Prt2TaxRate)</f>
        <v/>
      </c>
      <c r="E126" s="14" t="str">
        <f t="shared" si="282"/>
        <v/>
      </c>
      <c r="F126" s="14" t="str">
        <f t="shared" si="282"/>
        <v/>
      </c>
      <c r="G126" s="14" t="str">
        <f t="shared" si="282"/>
        <v/>
      </c>
      <c r="H126" s="14" t="str">
        <f t="shared" si="282"/>
        <v/>
      </c>
      <c r="I126" s="14" t="str">
        <f t="shared" si="282"/>
        <v/>
      </c>
      <c r="J126" s="14" t="str">
        <f t="shared" si="282"/>
        <v/>
      </c>
      <c r="K126" s="14" t="str">
        <f t="shared" si="282"/>
        <v/>
      </c>
      <c r="L126" s="14" t="str">
        <f t="shared" si="282"/>
        <v/>
      </c>
      <c r="M126" s="14" t="str">
        <f t="shared" si="282"/>
        <v/>
      </c>
      <c r="N126" s="14" t="str">
        <f t="shared" si="282"/>
        <v/>
      </c>
      <c r="O126" s="14" t="str">
        <f t="shared" si="282"/>
        <v/>
      </c>
      <c r="P126" s="14" t="str">
        <f t="shared" si="282"/>
        <v/>
      </c>
      <c r="Q126" s="14" t="str">
        <f t="shared" si="282"/>
        <v/>
      </c>
      <c r="R126" s="14" t="str">
        <f t="shared" si="282"/>
        <v/>
      </c>
      <c r="S126" s="14" t="str">
        <f t="shared" si="282"/>
        <v/>
      </c>
      <c r="T126" s="14" t="str">
        <f t="shared" si="282"/>
        <v/>
      </c>
      <c r="U126" s="14" t="str">
        <f t="shared" si="282"/>
        <v/>
      </c>
      <c r="V126" s="14" t="str">
        <f t="shared" si="282"/>
        <v/>
      </c>
      <c r="W126" s="14" t="str">
        <f t="shared" si="282"/>
        <v/>
      </c>
      <c r="X126" s="14" t="str">
        <f t="shared" si="282"/>
        <v/>
      </c>
      <c r="Y126" s="14" t="str">
        <f t="shared" si="282"/>
        <v/>
      </c>
      <c r="Z126" s="14" t="str">
        <f t="shared" si="282"/>
        <v/>
      </c>
      <c r="AA126" s="14" t="str">
        <f t="shared" si="282"/>
        <v/>
      </c>
      <c r="AB126" s="14" t="str">
        <f t="shared" si="282"/>
        <v/>
      </c>
      <c r="AC126" s="14" t="str">
        <f t="shared" si="282"/>
        <v/>
      </c>
      <c r="AD126" s="14" t="str">
        <f t="shared" si="282"/>
        <v/>
      </c>
      <c r="AE126" s="14" t="str">
        <f t="shared" si="282"/>
        <v/>
      </c>
      <c r="AF126" s="14" t="str">
        <f t="shared" si="282"/>
        <v/>
      </c>
      <c r="AG126" s="14" t="str">
        <f t="shared" si="282"/>
        <v/>
      </c>
      <c r="AH126" s="14" t="str">
        <f t="shared" si="282"/>
        <v/>
      </c>
      <c r="AI126" s="14" t="str">
        <f t="shared" si="282"/>
        <v/>
      </c>
      <c r="AJ126" s="14" t="str">
        <f t="shared" si="282"/>
        <v/>
      </c>
      <c r="AK126" s="14" t="str">
        <f t="shared" ref="AK126:AW126" si="283">IF(OR($C103="No",AK$7&gt;Prt2EqpLife),"",-AK125*Prt2TaxRate)</f>
        <v/>
      </c>
      <c r="AL126" s="14" t="str">
        <f t="shared" si="283"/>
        <v/>
      </c>
      <c r="AM126" s="14" t="str">
        <f t="shared" si="283"/>
        <v/>
      </c>
      <c r="AN126" s="14" t="str">
        <f t="shared" si="283"/>
        <v/>
      </c>
      <c r="AO126" s="14" t="str">
        <f t="shared" si="283"/>
        <v/>
      </c>
      <c r="AP126" s="14" t="str">
        <f t="shared" si="283"/>
        <v/>
      </c>
      <c r="AQ126" s="14" t="str">
        <f t="shared" si="283"/>
        <v/>
      </c>
      <c r="AR126" s="14" t="str">
        <f t="shared" si="283"/>
        <v/>
      </c>
      <c r="AS126" s="14" t="str">
        <f t="shared" si="283"/>
        <v/>
      </c>
      <c r="AT126" s="14" t="str">
        <f t="shared" si="283"/>
        <v/>
      </c>
      <c r="AU126" s="14" t="str">
        <f t="shared" si="283"/>
        <v/>
      </c>
      <c r="AV126" s="14" t="str">
        <f t="shared" si="283"/>
        <v/>
      </c>
      <c r="AW126" s="14" t="str">
        <f t="shared" si="283"/>
        <v/>
      </c>
      <c r="AX126" s="14" t="str">
        <f t="shared" ref="AX126:BA126" si="284">IF(OR($C103="No",AX$7&gt;Prt2EqpLife),"",-AX125*Prt2TaxRate)</f>
        <v/>
      </c>
      <c r="AY126" s="14" t="str">
        <f t="shared" si="284"/>
        <v/>
      </c>
      <c r="AZ126" s="14" t="str">
        <f t="shared" si="284"/>
        <v/>
      </c>
      <c r="BA126" s="14" t="str">
        <f t="shared" si="284"/>
        <v/>
      </c>
    </row>
    <row r="127" spans="2:53">
      <c r="D127" s="16"/>
      <c r="E127" s="16"/>
      <c r="F127" s="16"/>
      <c r="G127" s="16"/>
      <c r="H127" s="16"/>
      <c r="I127" s="16"/>
      <c r="J127" s="16"/>
      <c r="K127" s="16"/>
      <c r="L127" s="16"/>
      <c r="M127" s="16"/>
      <c r="N127" s="16"/>
      <c r="O127" s="16"/>
      <c r="P127" s="16"/>
      <c r="Q127" s="16"/>
    </row>
    <row r="128" spans="2:53">
      <c r="B128" s="33" t="s">
        <v>51</v>
      </c>
      <c r="D128" s="16"/>
      <c r="E128" s="16"/>
      <c r="F128" s="16"/>
      <c r="G128" s="16"/>
      <c r="H128" s="16"/>
      <c r="I128" s="16"/>
      <c r="J128" s="16"/>
      <c r="K128" s="16"/>
      <c r="L128" s="16"/>
      <c r="M128" s="16"/>
      <c r="N128" s="16"/>
      <c r="O128" s="16"/>
      <c r="P128" s="16"/>
      <c r="Q128" s="16"/>
    </row>
    <row r="129" spans="1:53">
      <c r="D129" s="16"/>
      <c r="E129" s="16"/>
      <c r="F129" s="16"/>
      <c r="G129" s="16"/>
      <c r="H129" s="16"/>
      <c r="I129" s="16"/>
      <c r="J129" s="16"/>
      <c r="K129" s="16"/>
      <c r="L129" s="16"/>
      <c r="M129" s="16"/>
      <c r="N129" s="16"/>
      <c r="O129" s="16"/>
      <c r="P129" s="16"/>
      <c r="Q129" s="16"/>
    </row>
    <row r="130" spans="1:53" ht="12.75" customHeight="1">
      <c r="B130" s="97" t="s">
        <v>416</v>
      </c>
      <c r="C130" s="97"/>
      <c r="D130" s="97"/>
      <c r="E130" s="97"/>
      <c r="F130" s="97"/>
      <c r="G130" s="97"/>
      <c r="H130" s="97"/>
      <c r="I130" s="97"/>
      <c r="J130" s="16"/>
      <c r="K130" s="16"/>
      <c r="L130" s="16"/>
      <c r="M130" s="16"/>
      <c r="N130" s="16"/>
      <c r="O130" s="16"/>
      <c r="P130" s="16"/>
    </row>
    <row r="131" spans="1:53" ht="12.75" customHeight="1">
      <c r="B131" s="97" t="s">
        <v>427</v>
      </c>
      <c r="C131" s="97"/>
      <c r="D131" s="97"/>
      <c r="E131" s="97"/>
      <c r="F131" s="97"/>
      <c r="G131" s="97"/>
      <c r="H131" s="97"/>
      <c r="I131" s="97"/>
      <c r="J131" s="16"/>
      <c r="K131" s="16"/>
      <c r="L131" s="16"/>
      <c r="M131" s="16"/>
      <c r="N131" s="16"/>
      <c r="O131" s="16"/>
      <c r="P131" s="16"/>
    </row>
    <row r="132" spans="1:53">
      <c r="C132" s="16"/>
      <c r="D132" s="16"/>
      <c r="E132" s="16"/>
      <c r="F132" s="16"/>
      <c r="G132" s="16"/>
      <c r="H132" s="16"/>
      <c r="I132" s="16"/>
      <c r="J132" s="16"/>
      <c r="K132" s="16"/>
      <c r="L132" s="16"/>
      <c r="M132" s="16"/>
      <c r="N132" s="16"/>
      <c r="O132" s="16"/>
      <c r="P132" s="16"/>
    </row>
    <row r="133" spans="1:53">
      <c r="B133" s="1" t="s">
        <v>479</v>
      </c>
      <c r="D133" s="14" t="str">
        <f t="shared" ref="D133:AI133" si="285">IF(OR($C103="No",D$7&gt;Prt2EqpLife),"",SUM(D$13,D$15,D$21,D$26,D110,D116,D123))</f>
        <v/>
      </c>
      <c r="E133" s="14" t="str">
        <f t="shared" si="285"/>
        <v/>
      </c>
      <c r="F133" s="14" t="str">
        <f t="shared" si="285"/>
        <v/>
      </c>
      <c r="G133" s="14" t="str">
        <f t="shared" si="285"/>
        <v/>
      </c>
      <c r="H133" s="14" t="str">
        <f t="shared" si="285"/>
        <v/>
      </c>
      <c r="I133" s="14" t="str">
        <f t="shared" si="285"/>
        <v/>
      </c>
      <c r="J133" s="14" t="str">
        <f t="shared" si="285"/>
        <v/>
      </c>
      <c r="K133" s="14" t="str">
        <f t="shared" si="285"/>
        <v/>
      </c>
      <c r="L133" s="14" t="str">
        <f t="shared" si="285"/>
        <v/>
      </c>
      <c r="M133" s="14" t="str">
        <f t="shared" si="285"/>
        <v/>
      </c>
      <c r="N133" s="14" t="str">
        <f t="shared" si="285"/>
        <v/>
      </c>
      <c r="O133" s="14" t="str">
        <f t="shared" si="285"/>
        <v/>
      </c>
      <c r="P133" s="14" t="str">
        <f t="shared" si="285"/>
        <v/>
      </c>
      <c r="Q133" s="14" t="str">
        <f t="shared" si="285"/>
        <v/>
      </c>
      <c r="R133" s="14" t="str">
        <f t="shared" si="285"/>
        <v/>
      </c>
      <c r="S133" s="14" t="str">
        <f t="shared" si="285"/>
        <v/>
      </c>
      <c r="T133" s="14" t="str">
        <f t="shared" si="285"/>
        <v/>
      </c>
      <c r="U133" s="14" t="str">
        <f t="shared" si="285"/>
        <v/>
      </c>
      <c r="V133" s="14" t="str">
        <f t="shared" si="285"/>
        <v/>
      </c>
      <c r="W133" s="14" t="str">
        <f t="shared" si="285"/>
        <v/>
      </c>
      <c r="X133" s="14" t="str">
        <f t="shared" si="285"/>
        <v/>
      </c>
      <c r="Y133" s="14" t="str">
        <f t="shared" si="285"/>
        <v/>
      </c>
      <c r="Z133" s="14" t="str">
        <f t="shared" si="285"/>
        <v/>
      </c>
      <c r="AA133" s="14" t="str">
        <f t="shared" si="285"/>
        <v/>
      </c>
      <c r="AB133" s="14" t="str">
        <f t="shared" si="285"/>
        <v/>
      </c>
      <c r="AC133" s="14" t="str">
        <f t="shared" si="285"/>
        <v/>
      </c>
      <c r="AD133" s="14" t="str">
        <f t="shared" si="285"/>
        <v/>
      </c>
      <c r="AE133" s="14" t="str">
        <f t="shared" si="285"/>
        <v/>
      </c>
      <c r="AF133" s="14" t="str">
        <f t="shared" si="285"/>
        <v/>
      </c>
      <c r="AG133" s="14" t="str">
        <f t="shared" si="285"/>
        <v/>
      </c>
      <c r="AH133" s="14" t="str">
        <f t="shared" si="285"/>
        <v/>
      </c>
      <c r="AI133" s="14" t="str">
        <f t="shared" si="285"/>
        <v/>
      </c>
      <c r="AJ133" s="14" t="str">
        <f t="shared" ref="AJ133:BA133" si="286">IF(OR($C103="No",AJ$7&gt;Prt2EqpLife),"",SUM(AJ$13,AJ$15,AJ$21,AJ$26,AJ110,AJ116,AJ123))</f>
        <v/>
      </c>
      <c r="AK133" s="14" t="str">
        <f t="shared" si="286"/>
        <v/>
      </c>
      <c r="AL133" s="14" t="str">
        <f t="shared" si="286"/>
        <v/>
      </c>
      <c r="AM133" s="14" t="str">
        <f t="shared" si="286"/>
        <v/>
      </c>
      <c r="AN133" s="14" t="str">
        <f t="shared" si="286"/>
        <v/>
      </c>
      <c r="AO133" s="14" t="str">
        <f t="shared" si="286"/>
        <v/>
      </c>
      <c r="AP133" s="14" t="str">
        <f t="shared" si="286"/>
        <v/>
      </c>
      <c r="AQ133" s="14" t="str">
        <f t="shared" si="286"/>
        <v/>
      </c>
      <c r="AR133" s="14" t="str">
        <f t="shared" si="286"/>
        <v/>
      </c>
      <c r="AS133" s="14" t="str">
        <f t="shared" si="286"/>
        <v/>
      </c>
      <c r="AT133" s="14" t="str">
        <f t="shared" si="286"/>
        <v/>
      </c>
      <c r="AU133" s="14" t="str">
        <f t="shared" si="286"/>
        <v/>
      </c>
      <c r="AV133" s="14" t="str">
        <f t="shared" si="286"/>
        <v/>
      </c>
      <c r="AW133" s="14" t="str">
        <f t="shared" si="286"/>
        <v/>
      </c>
      <c r="AX133" s="14" t="str">
        <f t="shared" si="286"/>
        <v/>
      </c>
      <c r="AY133" s="14" t="str">
        <f t="shared" si="286"/>
        <v/>
      </c>
      <c r="AZ133" s="14" t="str">
        <f t="shared" si="286"/>
        <v/>
      </c>
      <c r="BA133" s="14" t="str">
        <f t="shared" si="286"/>
        <v/>
      </c>
    </row>
    <row r="134" spans="1:53">
      <c r="B134" s="1" t="s">
        <v>480</v>
      </c>
      <c r="D134" s="14" t="str">
        <f t="shared" ref="D134:AI134" si="287">IF(OR($C103="No",D$7&gt;Prt2EqpLife),"",SUM(D$13,D$15,D$21,D110,D116,D123))</f>
        <v/>
      </c>
      <c r="E134" s="14" t="str">
        <f t="shared" si="287"/>
        <v/>
      </c>
      <c r="F134" s="14" t="str">
        <f t="shared" si="287"/>
        <v/>
      </c>
      <c r="G134" s="14" t="str">
        <f t="shared" si="287"/>
        <v/>
      </c>
      <c r="H134" s="14" t="str">
        <f t="shared" si="287"/>
        <v/>
      </c>
      <c r="I134" s="14" t="str">
        <f t="shared" si="287"/>
        <v/>
      </c>
      <c r="J134" s="14" t="str">
        <f t="shared" si="287"/>
        <v/>
      </c>
      <c r="K134" s="14" t="str">
        <f t="shared" si="287"/>
        <v/>
      </c>
      <c r="L134" s="14" t="str">
        <f t="shared" si="287"/>
        <v/>
      </c>
      <c r="M134" s="14" t="str">
        <f t="shared" si="287"/>
        <v/>
      </c>
      <c r="N134" s="14" t="str">
        <f t="shared" si="287"/>
        <v/>
      </c>
      <c r="O134" s="14" t="str">
        <f t="shared" si="287"/>
        <v/>
      </c>
      <c r="P134" s="14" t="str">
        <f t="shared" si="287"/>
        <v/>
      </c>
      <c r="Q134" s="14" t="str">
        <f t="shared" si="287"/>
        <v/>
      </c>
      <c r="R134" s="14" t="str">
        <f t="shared" si="287"/>
        <v/>
      </c>
      <c r="S134" s="14" t="str">
        <f t="shared" si="287"/>
        <v/>
      </c>
      <c r="T134" s="14" t="str">
        <f t="shared" si="287"/>
        <v/>
      </c>
      <c r="U134" s="14" t="str">
        <f t="shared" si="287"/>
        <v/>
      </c>
      <c r="V134" s="14" t="str">
        <f t="shared" si="287"/>
        <v/>
      </c>
      <c r="W134" s="14" t="str">
        <f t="shared" si="287"/>
        <v/>
      </c>
      <c r="X134" s="14" t="str">
        <f t="shared" si="287"/>
        <v/>
      </c>
      <c r="Y134" s="14" t="str">
        <f t="shared" si="287"/>
        <v/>
      </c>
      <c r="Z134" s="14" t="str">
        <f t="shared" si="287"/>
        <v/>
      </c>
      <c r="AA134" s="14" t="str">
        <f t="shared" si="287"/>
        <v/>
      </c>
      <c r="AB134" s="14" t="str">
        <f t="shared" si="287"/>
        <v/>
      </c>
      <c r="AC134" s="14" t="str">
        <f t="shared" si="287"/>
        <v/>
      </c>
      <c r="AD134" s="14" t="str">
        <f t="shared" si="287"/>
        <v/>
      </c>
      <c r="AE134" s="14" t="str">
        <f t="shared" si="287"/>
        <v/>
      </c>
      <c r="AF134" s="14" t="str">
        <f t="shared" si="287"/>
        <v/>
      </c>
      <c r="AG134" s="14" t="str">
        <f t="shared" si="287"/>
        <v/>
      </c>
      <c r="AH134" s="14" t="str">
        <f t="shared" si="287"/>
        <v/>
      </c>
      <c r="AI134" s="14" t="str">
        <f t="shared" si="287"/>
        <v/>
      </c>
      <c r="AJ134" s="14" t="str">
        <f t="shared" ref="AJ134:BA134" si="288">IF(OR($C103="No",AJ$7&gt;Prt2EqpLife),"",SUM(AJ$13,AJ$15,AJ$21,AJ110,AJ116,AJ123))</f>
        <v/>
      </c>
      <c r="AK134" s="14" t="str">
        <f t="shared" si="288"/>
        <v/>
      </c>
      <c r="AL134" s="14" t="str">
        <f t="shared" si="288"/>
        <v/>
      </c>
      <c r="AM134" s="14" t="str">
        <f t="shared" si="288"/>
        <v/>
      </c>
      <c r="AN134" s="14" t="str">
        <f t="shared" si="288"/>
        <v/>
      </c>
      <c r="AO134" s="14" t="str">
        <f t="shared" si="288"/>
        <v/>
      </c>
      <c r="AP134" s="14" t="str">
        <f t="shared" si="288"/>
        <v/>
      </c>
      <c r="AQ134" s="14" t="str">
        <f t="shared" si="288"/>
        <v/>
      </c>
      <c r="AR134" s="14" t="str">
        <f t="shared" si="288"/>
        <v/>
      </c>
      <c r="AS134" s="14" t="str">
        <f t="shared" si="288"/>
        <v/>
      </c>
      <c r="AT134" s="14" t="str">
        <f t="shared" si="288"/>
        <v/>
      </c>
      <c r="AU134" s="14" t="str">
        <f t="shared" si="288"/>
        <v/>
      </c>
      <c r="AV134" s="14" t="str">
        <f t="shared" si="288"/>
        <v/>
      </c>
      <c r="AW134" s="14" t="str">
        <f t="shared" si="288"/>
        <v/>
      </c>
      <c r="AX134" s="14" t="str">
        <f t="shared" si="288"/>
        <v/>
      </c>
      <c r="AY134" s="14" t="str">
        <f t="shared" si="288"/>
        <v/>
      </c>
      <c r="AZ134" s="14" t="str">
        <f t="shared" si="288"/>
        <v/>
      </c>
      <c r="BA134" s="14" t="str">
        <f t="shared" si="288"/>
        <v/>
      </c>
    </row>
    <row r="135" spans="1:53">
      <c r="B135" s="1" t="s">
        <v>52</v>
      </c>
      <c r="D135" s="34" t="str">
        <f t="shared" ref="D135:AJ135" si="289">IF(OR($C103="No",D$7&gt;Prt2EqpLife),"",1/(1+Prt2DiscountRate)^(D$7-1))</f>
        <v/>
      </c>
      <c r="E135" s="34" t="str">
        <f t="shared" si="289"/>
        <v/>
      </c>
      <c r="F135" s="34" t="str">
        <f t="shared" si="289"/>
        <v/>
      </c>
      <c r="G135" s="34" t="str">
        <f t="shared" si="289"/>
        <v/>
      </c>
      <c r="H135" s="34" t="str">
        <f t="shared" si="289"/>
        <v/>
      </c>
      <c r="I135" s="34" t="str">
        <f t="shared" si="289"/>
        <v/>
      </c>
      <c r="J135" s="34" t="str">
        <f t="shared" si="289"/>
        <v/>
      </c>
      <c r="K135" s="34" t="str">
        <f t="shared" si="289"/>
        <v/>
      </c>
      <c r="L135" s="34" t="str">
        <f t="shared" si="289"/>
        <v/>
      </c>
      <c r="M135" s="34" t="str">
        <f t="shared" si="289"/>
        <v/>
      </c>
      <c r="N135" s="34" t="str">
        <f t="shared" si="289"/>
        <v/>
      </c>
      <c r="O135" s="34" t="str">
        <f t="shared" si="289"/>
        <v/>
      </c>
      <c r="P135" s="34" t="str">
        <f t="shared" si="289"/>
        <v/>
      </c>
      <c r="Q135" s="34" t="str">
        <f t="shared" si="289"/>
        <v/>
      </c>
      <c r="R135" s="34" t="str">
        <f t="shared" si="289"/>
        <v/>
      </c>
      <c r="S135" s="34" t="str">
        <f t="shared" si="289"/>
        <v/>
      </c>
      <c r="T135" s="34" t="str">
        <f t="shared" si="289"/>
        <v/>
      </c>
      <c r="U135" s="34" t="str">
        <f t="shared" si="289"/>
        <v/>
      </c>
      <c r="V135" s="34" t="str">
        <f t="shared" si="289"/>
        <v/>
      </c>
      <c r="W135" s="34" t="str">
        <f t="shared" si="289"/>
        <v/>
      </c>
      <c r="X135" s="34" t="str">
        <f t="shared" si="289"/>
        <v/>
      </c>
      <c r="Y135" s="34" t="str">
        <f t="shared" si="289"/>
        <v/>
      </c>
      <c r="Z135" s="34" t="str">
        <f t="shared" si="289"/>
        <v/>
      </c>
      <c r="AA135" s="34" t="str">
        <f t="shared" si="289"/>
        <v/>
      </c>
      <c r="AB135" s="34" t="str">
        <f t="shared" si="289"/>
        <v/>
      </c>
      <c r="AC135" s="34" t="str">
        <f t="shared" si="289"/>
        <v/>
      </c>
      <c r="AD135" s="34" t="str">
        <f t="shared" si="289"/>
        <v/>
      </c>
      <c r="AE135" s="34" t="str">
        <f t="shared" si="289"/>
        <v/>
      </c>
      <c r="AF135" s="34" t="str">
        <f t="shared" si="289"/>
        <v/>
      </c>
      <c r="AG135" s="34" t="str">
        <f t="shared" si="289"/>
        <v/>
      </c>
      <c r="AH135" s="34" t="str">
        <f t="shared" si="289"/>
        <v/>
      </c>
      <c r="AI135" s="34" t="str">
        <f t="shared" si="289"/>
        <v/>
      </c>
      <c r="AJ135" s="34" t="str">
        <f t="shared" si="289"/>
        <v/>
      </c>
      <c r="AK135" s="34" t="str">
        <f t="shared" ref="AK135:AW135" si="290">IF(OR($C103="No",AK$7&gt;Prt2EqpLife),"",1/(1+Prt2DiscountRate)^(AK$7-1))</f>
        <v/>
      </c>
      <c r="AL135" s="34" t="str">
        <f t="shared" si="290"/>
        <v/>
      </c>
      <c r="AM135" s="34" t="str">
        <f t="shared" si="290"/>
        <v/>
      </c>
      <c r="AN135" s="34" t="str">
        <f t="shared" si="290"/>
        <v/>
      </c>
      <c r="AO135" s="34" t="str">
        <f t="shared" si="290"/>
        <v/>
      </c>
      <c r="AP135" s="34" t="str">
        <f t="shared" si="290"/>
        <v/>
      </c>
      <c r="AQ135" s="34" t="str">
        <f t="shared" si="290"/>
        <v/>
      </c>
      <c r="AR135" s="34" t="str">
        <f t="shared" si="290"/>
        <v/>
      </c>
      <c r="AS135" s="34" t="str">
        <f t="shared" si="290"/>
        <v/>
      </c>
      <c r="AT135" s="34" t="str">
        <f t="shared" si="290"/>
        <v/>
      </c>
      <c r="AU135" s="34" t="str">
        <f t="shared" si="290"/>
        <v/>
      </c>
      <c r="AV135" s="34" t="str">
        <f t="shared" si="290"/>
        <v/>
      </c>
      <c r="AW135" s="34" t="str">
        <f t="shared" si="290"/>
        <v/>
      </c>
      <c r="AX135" s="34" t="str">
        <f t="shared" ref="AX135:BA135" si="291">IF(OR($C103="No",AX$7&gt;Prt2EqpLife),"",1/(1+Prt2DiscountRate)^(AX$7-1))</f>
        <v/>
      </c>
      <c r="AY135" s="34" t="str">
        <f t="shared" si="291"/>
        <v/>
      </c>
      <c r="AZ135" s="34" t="str">
        <f t="shared" si="291"/>
        <v/>
      </c>
      <c r="BA135" s="34" t="str">
        <f t="shared" si="291"/>
        <v/>
      </c>
    </row>
    <row r="136" spans="1:53">
      <c r="D136" s="16"/>
      <c r="E136" s="16"/>
      <c r="F136" s="16"/>
      <c r="G136" s="16"/>
      <c r="H136" s="16"/>
      <c r="I136" s="16"/>
      <c r="J136" s="16"/>
      <c r="K136" s="16"/>
      <c r="L136" s="16"/>
      <c r="M136" s="16"/>
      <c r="N136" s="16"/>
      <c r="O136" s="16"/>
      <c r="P136" s="16"/>
      <c r="Q136" s="16"/>
    </row>
    <row r="137" spans="1:53">
      <c r="B137" s="1" t="s">
        <v>481</v>
      </c>
      <c r="D137" s="14" t="str">
        <f>IF(C103="No","",SUMPRODUCT(D133:BA133,D135:BA135))</f>
        <v/>
      </c>
      <c r="E137" s="16"/>
      <c r="F137" s="16"/>
      <c r="G137" s="16"/>
      <c r="H137" s="16"/>
      <c r="I137" s="16"/>
      <c r="J137" s="16"/>
      <c r="K137" s="16"/>
      <c r="L137" s="16"/>
      <c r="M137" s="16"/>
      <c r="N137" s="16"/>
      <c r="O137" s="16"/>
      <c r="P137" s="16"/>
      <c r="Q137" s="16"/>
    </row>
    <row r="138" spans="1:53">
      <c r="B138" s="1" t="s">
        <v>482</v>
      </c>
      <c r="D138" s="14" t="str">
        <f>IF(C103="No","",SUMPRODUCT(D134:BA134,D135:BA135))</f>
        <v/>
      </c>
      <c r="E138" s="16"/>
      <c r="F138" s="16"/>
      <c r="G138" s="16"/>
      <c r="H138" s="16"/>
      <c r="I138" s="16"/>
      <c r="J138" s="16"/>
      <c r="K138" s="16"/>
      <c r="L138" s="16"/>
      <c r="M138" s="16"/>
      <c r="N138" s="16"/>
      <c r="O138" s="16"/>
      <c r="P138" s="16"/>
      <c r="Q138" s="16"/>
    </row>
    <row r="140" spans="1:53" s="19" customFormat="1">
      <c r="A140" s="17" t="str">
        <f>"Financing Option 4: "&amp;Opt4_</f>
        <v>Financing Option 4: Operating lease</v>
      </c>
      <c r="B140" s="18"/>
      <c r="F140" s="18"/>
    </row>
    <row r="142" spans="1:53">
      <c r="B142" s="1" t="s">
        <v>405</v>
      </c>
      <c r="C142" s="16" t="str">
        <f>Opt4Incl</f>
        <v>No</v>
      </c>
    </row>
    <row r="143" spans="1:53">
      <c r="B143" s="1" t="s">
        <v>432</v>
      </c>
      <c r="C143" s="16" t="str">
        <f>IF(C142="No","N/A",Opt4Period)</f>
        <v>N/A</v>
      </c>
    </row>
    <row r="144" spans="1:53">
      <c r="B144" s="1" t="s">
        <v>406</v>
      </c>
      <c r="C144" s="43" t="str">
        <f>IF(C142="No","N/A",Opt4Cost)</f>
        <v>N/A</v>
      </c>
    </row>
    <row r="146" spans="2:53">
      <c r="B146" s="33" t="str">
        <f>Opt4_</f>
        <v>Operating lease</v>
      </c>
    </row>
    <row r="148" spans="2:53">
      <c r="B148" s="38" t="s">
        <v>408</v>
      </c>
      <c r="C148" s="16"/>
      <c r="D148" s="14" t="str">
        <f>IF(OR($C142="No",D$7&gt;$C143),"",-D$13)</f>
        <v/>
      </c>
      <c r="E148" s="14" t="str">
        <f t="shared" ref="E148:AJ148" si="292">IF(OR($C142="No",E$7&gt;$C143),"",-E$13)</f>
        <v/>
      </c>
      <c r="F148" s="14" t="str">
        <f t="shared" si="292"/>
        <v/>
      </c>
      <c r="G148" s="14" t="str">
        <f t="shared" si="292"/>
        <v/>
      </c>
      <c r="H148" s="14" t="str">
        <f t="shared" si="292"/>
        <v/>
      </c>
      <c r="I148" s="14" t="str">
        <f t="shared" si="292"/>
        <v/>
      </c>
      <c r="J148" s="14" t="str">
        <f t="shared" si="292"/>
        <v/>
      </c>
      <c r="K148" s="14" t="str">
        <f t="shared" si="292"/>
        <v/>
      </c>
      <c r="L148" s="14" t="str">
        <f t="shared" si="292"/>
        <v/>
      </c>
      <c r="M148" s="14" t="str">
        <f t="shared" si="292"/>
        <v/>
      </c>
      <c r="N148" s="14" t="str">
        <f t="shared" si="292"/>
        <v/>
      </c>
      <c r="O148" s="14" t="str">
        <f t="shared" si="292"/>
        <v/>
      </c>
      <c r="P148" s="14" t="str">
        <f t="shared" si="292"/>
        <v/>
      </c>
      <c r="Q148" s="14" t="str">
        <f t="shared" si="292"/>
        <v/>
      </c>
      <c r="R148" s="14" t="str">
        <f t="shared" si="292"/>
        <v/>
      </c>
      <c r="S148" s="14" t="str">
        <f t="shared" si="292"/>
        <v/>
      </c>
      <c r="T148" s="14" t="str">
        <f t="shared" si="292"/>
        <v/>
      </c>
      <c r="U148" s="14" t="str">
        <f t="shared" si="292"/>
        <v/>
      </c>
      <c r="V148" s="14" t="str">
        <f t="shared" si="292"/>
        <v/>
      </c>
      <c r="W148" s="14" t="str">
        <f t="shared" si="292"/>
        <v/>
      </c>
      <c r="X148" s="14" t="str">
        <f t="shared" si="292"/>
        <v/>
      </c>
      <c r="Y148" s="14" t="str">
        <f t="shared" si="292"/>
        <v/>
      </c>
      <c r="Z148" s="14" t="str">
        <f t="shared" si="292"/>
        <v/>
      </c>
      <c r="AA148" s="14" t="str">
        <f t="shared" si="292"/>
        <v/>
      </c>
      <c r="AB148" s="14" t="str">
        <f t="shared" si="292"/>
        <v/>
      </c>
      <c r="AC148" s="14" t="str">
        <f t="shared" si="292"/>
        <v/>
      </c>
      <c r="AD148" s="14" t="str">
        <f t="shared" si="292"/>
        <v/>
      </c>
      <c r="AE148" s="14" t="str">
        <f t="shared" si="292"/>
        <v/>
      </c>
      <c r="AF148" s="14" t="str">
        <f t="shared" si="292"/>
        <v/>
      </c>
      <c r="AG148" s="14" t="str">
        <f t="shared" si="292"/>
        <v/>
      </c>
      <c r="AH148" s="14" t="str">
        <f t="shared" si="292"/>
        <v/>
      </c>
      <c r="AI148" s="14" t="str">
        <f t="shared" si="292"/>
        <v/>
      </c>
      <c r="AJ148" s="14" t="str">
        <f t="shared" si="292"/>
        <v/>
      </c>
      <c r="AK148" s="14" t="str">
        <f t="shared" ref="AK148:AW148" si="293">IF(OR($C142="No",AK$7&gt;$C143),"",-AK$13)</f>
        <v/>
      </c>
      <c r="AL148" s="14" t="str">
        <f t="shared" si="293"/>
        <v/>
      </c>
      <c r="AM148" s="14" t="str">
        <f t="shared" si="293"/>
        <v/>
      </c>
      <c r="AN148" s="14" t="str">
        <f t="shared" si="293"/>
        <v/>
      </c>
      <c r="AO148" s="14" t="str">
        <f t="shared" si="293"/>
        <v/>
      </c>
      <c r="AP148" s="14" t="str">
        <f t="shared" si="293"/>
        <v/>
      </c>
      <c r="AQ148" s="14" t="str">
        <f t="shared" si="293"/>
        <v/>
      </c>
      <c r="AR148" s="14" t="str">
        <f t="shared" si="293"/>
        <v/>
      </c>
      <c r="AS148" s="14" t="str">
        <f t="shared" si="293"/>
        <v/>
      </c>
      <c r="AT148" s="14" t="str">
        <f t="shared" si="293"/>
        <v/>
      </c>
      <c r="AU148" s="14" t="str">
        <f t="shared" si="293"/>
        <v/>
      </c>
      <c r="AV148" s="14" t="str">
        <f t="shared" si="293"/>
        <v/>
      </c>
      <c r="AW148" s="14" t="str">
        <f t="shared" si="293"/>
        <v/>
      </c>
      <c r="AX148" s="14" t="str">
        <f t="shared" ref="AX148:BA148" si="294">IF(OR($C142="No",AX$7&gt;$C143),"",-AX$13)</f>
        <v/>
      </c>
      <c r="AY148" s="14" t="str">
        <f t="shared" si="294"/>
        <v/>
      </c>
      <c r="AZ148" s="14" t="str">
        <f t="shared" si="294"/>
        <v/>
      </c>
      <c r="BA148" s="14" t="str">
        <f t="shared" si="294"/>
        <v/>
      </c>
    </row>
    <row r="149" spans="2:53">
      <c r="B149" s="38" t="s">
        <v>413</v>
      </c>
      <c r="C149" s="16"/>
      <c r="D149" s="14" t="str">
        <f>IF(D148="","",-PMT($C144,$C143,-SUM($D148:D148)))</f>
        <v/>
      </c>
      <c r="E149" s="14" t="str">
        <f>IF(E148="","",-PMT($C144,$C143,-SUM($D148:E148)))</f>
        <v/>
      </c>
      <c r="F149" s="14" t="str">
        <f>IF(F148="","",-PMT($C144,$C143,-SUM($D148:F148)))</f>
        <v/>
      </c>
      <c r="G149" s="14" t="str">
        <f>IF(G148="","",-PMT($C144,$C143,-SUM($D148:G148)))</f>
        <v/>
      </c>
      <c r="H149" s="14" t="str">
        <f>IF(H148="","",-PMT($C144,$C143,-SUM($D148:H148)))</f>
        <v/>
      </c>
      <c r="I149" s="14" t="str">
        <f>IF(I148="","",-PMT($C144,$C143,-SUM($D148:I148)))</f>
        <v/>
      </c>
      <c r="J149" s="14" t="str">
        <f>IF(J148="","",-PMT($C144,$C143,-SUM($D148:J148)))</f>
        <v/>
      </c>
      <c r="K149" s="14" t="str">
        <f>IF(K148="","",-PMT($C144,$C143,-SUM($D148:K148)))</f>
        <v/>
      </c>
      <c r="L149" s="14" t="str">
        <f>IF(L148="","",-PMT($C144,$C143,-SUM($D148:L148)))</f>
        <v/>
      </c>
      <c r="M149" s="14" t="str">
        <f>IF(M148="","",-PMT($C144,$C143,-SUM($D148:M148)))</f>
        <v/>
      </c>
      <c r="N149" s="14" t="str">
        <f>IF(N148="","",-PMT($C144,$C143,-SUM($D148:N148)))</f>
        <v/>
      </c>
      <c r="O149" s="14" t="str">
        <f>IF(O148="","",-PMT($C144,$C143,-SUM($D148:O148)))</f>
        <v/>
      </c>
      <c r="P149" s="14" t="str">
        <f>IF(P148="","",-PMT($C144,$C143,-SUM($D148:P148)))</f>
        <v/>
      </c>
      <c r="Q149" s="14" t="str">
        <f>IF(Q148="","",-PMT($C144,$C143,-SUM($D148:Q148)))</f>
        <v/>
      </c>
      <c r="R149" s="14" t="str">
        <f>IF(R148="","",-PMT($C144,$C143,-SUM($D148:R148)))</f>
        <v/>
      </c>
      <c r="S149" s="14" t="str">
        <f>IF(S148="","",-PMT($C144,$C143,-SUM($D148:S148)))</f>
        <v/>
      </c>
      <c r="T149" s="14" t="str">
        <f>IF(T148="","",-PMT($C144,$C143,-SUM($D148:T148)))</f>
        <v/>
      </c>
      <c r="U149" s="14" t="str">
        <f>IF(U148="","",-PMT($C144,$C143,-SUM($D148:U148)))</f>
        <v/>
      </c>
      <c r="V149" s="14" t="str">
        <f>IF(V148="","",-PMT($C144,$C143,-SUM($D148:V148)))</f>
        <v/>
      </c>
      <c r="W149" s="14" t="str">
        <f>IF(W148="","",-PMT($C144,$C143,-SUM($D148:W148)))</f>
        <v/>
      </c>
      <c r="X149" s="14" t="str">
        <f>IF(X148="","",-PMT($C144,$C143,-SUM($D148:X148)))</f>
        <v/>
      </c>
      <c r="Y149" s="14" t="str">
        <f>IF(Y148="","",-PMT($C144,$C143,-SUM($D148:Y148)))</f>
        <v/>
      </c>
      <c r="Z149" s="14" t="str">
        <f>IF(Z148="","",-PMT($C144,$C143,-SUM($D148:Z148)))</f>
        <v/>
      </c>
      <c r="AA149" s="14" t="str">
        <f>IF(AA148="","",-PMT($C144,$C143,-SUM($D148:AA148)))</f>
        <v/>
      </c>
      <c r="AB149" s="14" t="str">
        <f>IF(AB148="","",-PMT($C144,$C143,-SUM($D148:AB148)))</f>
        <v/>
      </c>
      <c r="AC149" s="14" t="str">
        <f>IF(AC148="","",-PMT($C144,$C143,-SUM($D148:AC148)))</f>
        <v/>
      </c>
      <c r="AD149" s="14" t="str">
        <f>IF(AD148="","",-PMT($C144,$C143,-SUM($D148:AD148)))</f>
        <v/>
      </c>
      <c r="AE149" s="14" t="str">
        <f>IF(AE148="","",-PMT($C144,$C143,-SUM($D148:AE148)))</f>
        <v/>
      </c>
      <c r="AF149" s="14" t="str">
        <f>IF(AF148="","",-PMT($C144,$C143,-SUM($D148:AF148)))</f>
        <v/>
      </c>
      <c r="AG149" s="14" t="str">
        <f>IF(AG148="","",-PMT($C144,$C143,-SUM($D148:AG148)))</f>
        <v/>
      </c>
      <c r="AH149" s="14" t="str">
        <f>IF(AH148="","",-PMT($C144,$C143,-SUM($D148:AH148)))</f>
        <v/>
      </c>
      <c r="AI149" s="14" t="str">
        <f>IF(AI148="","",-PMT($C144,$C143,-SUM($D148:AI148)))</f>
        <v/>
      </c>
      <c r="AJ149" s="14" t="str">
        <f>IF(AJ148="","",-PMT($C144,$C143,-SUM($D148:AJ148)))</f>
        <v/>
      </c>
      <c r="AK149" s="14" t="str">
        <f>IF(AK148="","",-PMT($C144,$C143,-SUM($D148:AK148)))</f>
        <v/>
      </c>
      <c r="AL149" s="14" t="str">
        <f>IF(AL148="","",-PMT($C144,$C143,-SUM($D148:AL148)))</f>
        <v/>
      </c>
      <c r="AM149" s="14" t="str">
        <f>IF(AM148="","",-PMT($C144,$C143,-SUM($D148:AM148)))</f>
        <v/>
      </c>
      <c r="AN149" s="14" t="str">
        <f>IF(AN148="","",-PMT($C144,$C143,-SUM($D148:AN148)))</f>
        <v/>
      </c>
      <c r="AO149" s="14" t="str">
        <f>IF(AO148="","",-PMT($C144,$C143,-SUM($D148:AO148)))</f>
        <v/>
      </c>
      <c r="AP149" s="14" t="str">
        <f>IF(AP148="","",-PMT($C144,$C143,-SUM($D148:AP148)))</f>
        <v/>
      </c>
      <c r="AQ149" s="14" t="str">
        <f>IF(AQ148="","",-PMT($C144,$C143,-SUM($D148:AQ148)))</f>
        <v/>
      </c>
      <c r="AR149" s="14" t="str">
        <f>IF(AR148="","",-PMT($C144,$C143,-SUM($D148:AR148)))</f>
        <v/>
      </c>
      <c r="AS149" s="14" t="str">
        <f>IF(AS148="","",-PMT($C144,$C143,-SUM($D148:AS148)))</f>
        <v/>
      </c>
      <c r="AT149" s="14" t="str">
        <f>IF(AT148="","",-PMT($C144,$C143,-SUM($D148:AT148)))</f>
        <v/>
      </c>
      <c r="AU149" s="14" t="str">
        <f>IF(AU148="","",-PMT($C144,$C143,-SUM($D148:AU148)))</f>
        <v/>
      </c>
      <c r="AV149" s="14" t="str">
        <f>IF(AV148="","",-PMT($C144,$C143,-SUM($D148:AV148)))</f>
        <v/>
      </c>
      <c r="AW149" s="14" t="str">
        <f>IF(AW148="","",-PMT($C144,$C143,-SUM($D148:AW148)))</f>
        <v/>
      </c>
      <c r="AX149" s="14" t="str">
        <f>IF(AX148="","",-PMT($C144,$C143,-SUM($D148:AX148)))</f>
        <v/>
      </c>
      <c r="AY149" s="14" t="str">
        <f>IF(AY148="","",-PMT($C144,$C143,-SUM($D148:AY148)))</f>
        <v/>
      </c>
      <c r="AZ149" s="14" t="str">
        <f>IF(AZ148="","",-PMT($C144,$C143,-SUM($D148:AZ148)))</f>
        <v/>
      </c>
      <c r="BA149" s="14" t="str">
        <f>IF(BA148="","",-PMT($C144,$C143,-SUM($D148:BA148)))</f>
        <v/>
      </c>
    </row>
    <row r="150" spans="2:53">
      <c r="B150" s="38"/>
      <c r="C150" s="16"/>
      <c r="D150" s="16"/>
      <c r="E150" s="16"/>
      <c r="F150" s="16"/>
      <c r="G150" s="16"/>
    </row>
    <row r="151" spans="2:53">
      <c r="B151" s="33" t="s">
        <v>47</v>
      </c>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64"/>
      <c r="AL151" s="64"/>
      <c r="AM151" s="64"/>
      <c r="AN151" s="64"/>
      <c r="AO151" s="64"/>
      <c r="AP151" s="64"/>
      <c r="AQ151" s="64"/>
      <c r="AR151" s="64"/>
      <c r="AS151" s="64"/>
      <c r="AT151" s="64"/>
      <c r="AU151" s="64"/>
      <c r="AV151" s="64"/>
      <c r="AW151" s="64"/>
      <c r="AX151" s="64"/>
      <c r="AY151" s="64"/>
      <c r="AZ151" s="64"/>
      <c r="BA151" s="64"/>
    </row>
    <row r="152" spans="2:53">
      <c r="C152" s="16"/>
      <c r="D152" s="16"/>
      <c r="E152" s="16"/>
      <c r="F152" s="16"/>
      <c r="G152" s="16"/>
      <c r="H152" s="16"/>
      <c r="I152" s="16"/>
      <c r="J152" s="16"/>
      <c r="K152" s="16"/>
      <c r="L152" s="16"/>
      <c r="M152" s="16"/>
      <c r="N152" s="16"/>
      <c r="O152" s="16"/>
      <c r="P152" s="16"/>
    </row>
    <row r="153" spans="2:53">
      <c r="B153" s="97" t="s">
        <v>553</v>
      </c>
      <c r="C153" s="97"/>
      <c r="D153" s="97"/>
      <c r="E153" s="97"/>
      <c r="F153" s="97"/>
      <c r="G153" s="97"/>
      <c r="H153" s="97"/>
      <c r="I153" s="97"/>
      <c r="J153" s="16"/>
      <c r="K153" s="16"/>
      <c r="L153" s="16"/>
      <c r="M153" s="16"/>
      <c r="N153" s="16"/>
      <c r="O153" s="16"/>
      <c r="P153" s="16"/>
    </row>
    <row r="154" spans="2:53">
      <c r="C154" s="16"/>
      <c r="D154" s="16"/>
      <c r="E154" s="16"/>
      <c r="F154" s="16"/>
      <c r="G154" s="16"/>
      <c r="H154" s="16"/>
      <c r="I154" s="16"/>
      <c r="J154" s="16"/>
      <c r="K154" s="16"/>
      <c r="L154" s="16"/>
      <c r="M154" s="16"/>
      <c r="N154" s="16"/>
      <c r="O154" s="16"/>
      <c r="P154" s="16"/>
    </row>
    <row r="155" spans="2:53">
      <c r="B155" s="1" t="s">
        <v>477</v>
      </c>
      <c r="D155" s="74" t="str">
        <f t="shared" ref="D155:AI155" si="295">IF(OR($C142="No",D$7&gt;$C$143),"",SUM(D$15,D$21,D$26,D149))</f>
        <v/>
      </c>
      <c r="E155" s="74" t="str">
        <f t="shared" si="295"/>
        <v/>
      </c>
      <c r="F155" s="74" t="str">
        <f t="shared" si="295"/>
        <v/>
      </c>
      <c r="G155" s="74" t="str">
        <f t="shared" si="295"/>
        <v/>
      </c>
      <c r="H155" s="74" t="str">
        <f t="shared" si="295"/>
        <v/>
      </c>
      <c r="I155" s="74" t="str">
        <f t="shared" si="295"/>
        <v/>
      </c>
      <c r="J155" s="74" t="str">
        <f t="shared" si="295"/>
        <v/>
      </c>
      <c r="K155" s="74" t="str">
        <f t="shared" si="295"/>
        <v/>
      </c>
      <c r="L155" s="74" t="str">
        <f t="shared" si="295"/>
        <v/>
      </c>
      <c r="M155" s="74" t="str">
        <f t="shared" si="295"/>
        <v/>
      </c>
      <c r="N155" s="74" t="str">
        <f t="shared" si="295"/>
        <v/>
      </c>
      <c r="O155" s="74" t="str">
        <f t="shared" si="295"/>
        <v/>
      </c>
      <c r="P155" s="74" t="str">
        <f t="shared" si="295"/>
        <v/>
      </c>
      <c r="Q155" s="74" t="str">
        <f t="shared" si="295"/>
        <v/>
      </c>
      <c r="R155" s="74" t="str">
        <f t="shared" si="295"/>
        <v/>
      </c>
      <c r="S155" s="74" t="str">
        <f t="shared" si="295"/>
        <v/>
      </c>
      <c r="T155" s="74" t="str">
        <f t="shared" si="295"/>
        <v/>
      </c>
      <c r="U155" s="74" t="str">
        <f t="shared" si="295"/>
        <v/>
      </c>
      <c r="V155" s="74" t="str">
        <f t="shared" si="295"/>
        <v/>
      </c>
      <c r="W155" s="74" t="str">
        <f t="shared" si="295"/>
        <v/>
      </c>
      <c r="X155" s="74" t="str">
        <f t="shared" si="295"/>
        <v/>
      </c>
      <c r="Y155" s="74" t="str">
        <f t="shared" si="295"/>
        <v/>
      </c>
      <c r="Z155" s="74" t="str">
        <f t="shared" si="295"/>
        <v/>
      </c>
      <c r="AA155" s="74" t="str">
        <f t="shared" si="295"/>
        <v/>
      </c>
      <c r="AB155" s="74" t="str">
        <f t="shared" si="295"/>
        <v/>
      </c>
      <c r="AC155" s="74" t="str">
        <f t="shared" si="295"/>
        <v/>
      </c>
      <c r="AD155" s="74" t="str">
        <f t="shared" si="295"/>
        <v/>
      </c>
      <c r="AE155" s="74" t="str">
        <f t="shared" si="295"/>
        <v/>
      </c>
      <c r="AF155" s="74" t="str">
        <f t="shared" si="295"/>
        <v/>
      </c>
      <c r="AG155" s="74" t="str">
        <f t="shared" si="295"/>
        <v/>
      </c>
      <c r="AH155" s="74" t="str">
        <f t="shared" si="295"/>
        <v/>
      </c>
      <c r="AI155" s="74" t="str">
        <f t="shared" si="295"/>
        <v/>
      </c>
      <c r="AJ155" s="74" t="str">
        <f t="shared" ref="AJ155:BA155" si="296">IF(OR($C142="No",AJ$7&gt;$C$143),"",SUM(AJ$15,AJ$21,AJ$26,AJ149))</f>
        <v/>
      </c>
      <c r="AK155" s="74" t="str">
        <f t="shared" si="296"/>
        <v/>
      </c>
      <c r="AL155" s="74" t="str">
        <f t="shared" si="296"/>
        <v/>
      </c>
      <c r="AM155" s="74" t="str">
        <f t="shared" si="296"/>
        <v/>
      </c>
      <c r="AN155" s="74" t="str">
        <f t="shared" si="296"/>
        <v/>
      </c>
      <c r="AO155" s="74" t="str">
        <f t="shared" si="296"/>
        <v/>
      </c>
      <c r="AP155" s="74" t="str">
        <f t="shared" si="296"/>
        <v/>
      </c>
      <c r="AQ155" s="74" t="str">
        <f t="shared" si="296"/>
        <v/>
      </c>
      <c r="AR155" s="74" t="str">
        <f t="shared" si="296"/>
        <v/>
      </c>
      <c r="AS155" s="74" t="str">
        <f t="shared" si="296"/>
        <v/>
      </c>
      <c r="AT155" s="74" t="str">
        <f t="shared" si="296"/>
        <v/>
      </c>
      <c r="AU155" s="74" t="str">
        <f t="shared" si="296"/>
        <v/>
      </c>
      <c r="AV155" s="74" t="str">
        <f t="shared" si="296"/>
        <v/>
      </c>
      <c r="AW155" s="74" t="str">
        <f t="shared" si="296"/>
        <v/>
      </c>
      <c r="AX155" s="74" t="str">
        <f t="shared" si="296"/>
        <v/>
      </c>
      <c r="AY155" s="74" t="str">
        <f t="shared" si="296"/>
        <v/>
      </c>
      <c r="AZ155" s="74" t="str">
        <f t="shared" si="296"/>
        <v/>
      </c>
      <c r="BA155" s="74" t="str">
        <f t="shared" si="296"/>
        <v/>
      </c>
    </row>
    <row r="156" spans="2:53">
      <c r="B156" s="1" t="s">
        <v>478</v>
      </c>
      <c r="D156" s="14" t="str">
        <f t="shared" ref="D156:AI156" si="297">IF(OR($C142="No",D$7&gt;$C$143),"",-D155*Prt2TaxRate)</f>
        <v/>
      </c>
      <c r="E156" s="14" t="str">
        <f t="shared" si="297"/>
        <v/>
      </c>
      <c r="F156" s="14" t="str">
        <f t="shared" si="297"/>
        <v/>
      </c>
      <c r="G156" s="14" t="str">
        <f t="shared" si="297"/>
        <v/>
      </c>
      <c r="H156" s="14" t="str">
        <f t="shared" si="297"/>
        <v/>
      </c>
      <c r="I156" s="14" t="str">
        <f t="shared" si="297"/>
        <v/>
      </c>
      <c r="J156" s="14" t="str">
        <f t="shared" si="297"/>
        <v/>
      </c>
      <c r="K156" s="14" t="str">
        <f t="shared" si="297"/>
        <v/>
      </c>
      <c r="L156" s="14" t="str">
        <f t="shared" si="297"/>
        <v/>
      </c>
      <c r="M156" s="14" t="str">
        <f t="shared" si="297"/>
        <v/>
      </c>
      <c r="N156" s="14" t="str">
        <f t="shared" si="297"/>
        <v/>
      </c>
      <c r="O156" s="14" t="str">
        <f t="shared" si="297"/>
        <v/>
      </c>
      <c r="P156" s="14" t="str">
        <f t="shared" si="297"/>
        <v/>
      </c>
      <c r="Q156" s="14" t="str">
        <f t="shared" si="297"/>
        <v/>
      </c>
      <c r="R156" s="14" t="str">
        <f t="shared" si="297"/>
        <v/>
      </c>
      <c r="S156" s="14" t="str">
        <f t="shared" si="297"/>
        <v/>
      </c>
      <c r="T156" s="14" t="str">
        <f t="shared" si="297"/>
        <v/>
      </c>
      <c r="U156" s="14" t="str">
        <f t="shared" si="297"/>
        <v/>
      </c>
      <c r="V156" s="14" t="str">
        <f t="shared" si="297"/>
        <v/>
      </c>
      <c r="W156" s="14" t="str">
        <f t="shared" si="297"/>
        <v/>
      </c>
      <c r="X156" s="14" t="str">
        <f t="shared" si="297"/>
        <v/>
      </c>
      <c r="Y156" s="14" t="str">
        <f t="shared" si="297"/>
        <v/>
      </c>
      <c r="Z156" s="14" t="str">
        <f t="shared" si="297"/>
        <v/>
      </c>
      <c r="AA156" s="14" t="str">
        <f t="shared" si="297"/>
        <v/>
      </c>
      <c r="AB156" s="14" t="str">
        <f t="shared" si="297"/>
        <v/>
      </c>
      <c r="AC156" s="14" t="str">
        <f t="shared" si="297"/>
        <v/>
      </c>
      <c r="AD156" s="14" t="str">
        <f t="shared" si="297"/>
        <v/>
      </c>
      <c r="AE156" s="14" t="str">
        <f t="shared" si="297"/>
        <v/>
      </c>
      <c r="AF156" s="14" t="str">
        <f t="shared" si="297"/>
        <v/>
      </c>
      <c r="AG156" s="14" t="str">
        <f t="shared" si="297"/>
        <v/>
      </c>
      <c r="AH156" s="14" t="str">
        <f t="shared" si="297"/>
        <v/>
      </c>
      <c r="AI156" s="14" t="str">
        <f t="shared" si="297"/>
        <v/>
      </c>
      <c r="AJ156" s="14" t="str">
        <f t="shared" ref="AJ156:BA156" si="298">IF(OR($C142="No",AJ$7&gt;$C$143),"",-AJ155*Prt2TaxRate)</f>
        <v/>
      </c>
      <c r="AK156" s="14" t="str">
        <f t="shared" si="298"/>
        <v/>
      </c>
      <c r="AL156" s="14" t="str">
        <f t="shared" si="298"/>
        <v/>
      </c>
      <c r="AM156" s="14" t="str">
        <f t="shared" si="298"/>
        <v/>
      </c>
      <c r="AN156" s="14" t="str">
        <f t="shared" si="298"/>
        <v/>
      </c>
      <c r="AO156" s="14" t="str">
        <f t="shared" si="298"/>
        <v/>
      </c>
      <c r="AP156" s="14" t="str">
        <f t="shared" si="298"/>
        <v/>
      </c>
      <c r="AQ156" s="14" t="str">
        <f t="shared" si="298"/>
        <v/>
      </c>
      <c r="AR156" s="14" t="str">
        <f t="shared" si="298"/>
        <v/>
      </c>
      <c r="AS156" s="14" t="str">
        <f t="shared" si="298"/>
        <v/>
      </c>
      <c r="AT156" s="14" t="str">
        <f t="shared" si="298"/>
        <v/>
      </c>
      <c r="AU156" s="14" t="str">
        <f t="shared" si="298"/>
        <v/>
      </c>
      <c r="AV156" s="14" t="str">
        <f t="shared" si="298"/>
        <v/>
      </c>
      <c r="AW156" s="14" t="str">
        <f t="shared" si="298"/>
        <v/>
      </c>
      <c r="AX156" s="14" t="str">
        <f t="shared" si="298"/>
        <v/>
      </c>
      <c r="AY156" s="14" t="str">
        <f t="shared" si="298"/>
        <v/>
      </c>
      <c r="AZ156" s="14" t="str">
        <f t="shared" si="298"/>
        <v/>
      </c>
      <c r="BA156" s="14" t="str">
        <f t="shared" si="298"/>
        <v/>
      </c>
    </row>
    <row r="157" spans="2:53">
      <c r="D157" s="16"/>
      <c r="E157" s="16"/>
      <c r="F157" s="16"/>
      <c r="G157" s="16"/>
      <c r="H157" s="16"/>
      <c r="I157" s="16"/>
      <c r="J157" s="16"/>
      <c r="K157" s="16"/>
      <c r="L157" s="16"/>
      <c r="M157" s="16"/>
      <c r="N157" s="16"/>
      <c r="O157" s="16"/>
      <c r="P157" s="16"/>
      <c r="Q157" s="16"/>
    </row>
    <row r="158" spans="2:53">
      <c r="B158" s="1" t="s">
        <v>476</v>
      </c>
      <c r="D158" s="14" t="str">
        <f t="shared" ref="D158:AI158" si="299">IF(OR($C142="No",D$7&gt;$C$143),"",SUM(D$15,D$21,D149))</f>
        <v/>
      </c>
      <c r="E158" s="14" t="str">
        <f t="shared" si="299"/>
        <v/>
      </c>
      <c r="F158" s="14" t="str">
        <f t="shared" si="299"/>
        <v/>
      </c>
      <c r="G158" s="14" t="str">
        <f t="shared" si="299"/>
        <v/>
      </c>
      <c r="H158" s="14" t="str">
        <f t="shared" si="299"/>
        <v/>
      </c>
      <c r="I158" s="14" t="str">
        <f t="shared" si="299"/>
        <v/>
      </c>
      <c r="J158" s="14" t="str">
        <f t="shared" si="299"/>
        <v/>
      </c>
      <c r="K158" s="14" t="str">
        <f t="shared" si="299"/>
        <v/>
      </c>
      <c r="L158" s="14" t="str">
        <f t="shared" si="299"/>
        <v/>
      </c>
      <c r="M158" s="14" t="str">
        <f t="shared" si="299"/>
        <v/>
      </c>
      <c r="N158" s="14" t="str">
        <f t="shared" si="299"/>
        <v/>
      </c>
      <c r="O158" s="14" t="str">
        <f t="shared" si="299"/>
        <v/>
      </c>
      <c r="P158" s="14" t="str">
        <f t="shared" si="299"/>
        <v/>
      </c>
      <c r="Q158" s="14" t="str">
        <f t="shared" si="299"/>
        <v/>
      </c>
      <c r="R158" s="14" t="str">
        <f t="shared" si="299"/>
        <v/>
      </c>
      <c r="S158" s="14" t="str">
        <f t="shared" si="299"/>
        <v/>
      </c>
      <c r="T158" s="14" t="str">
        <f t="shared" si="299"/>
        <v/>
      </c>
      <c r="U158" s="14" t="str">
        <f t="shared" si="299"/>
        <v/>
      </c>
      <c r="V158" s="14" t="str">
        <f t="shared" si="299"/>
        <v/>
      </c>
      <c r="W158" s="14" t="str">
        <f t="shared" si="299"/>
        <v/>
      </c>
      <c r="X158" s="14" t="str">
        <f t="shared" si="299"/>
        <v/>
      </c>
      <c r="Y158" s="14" t="str">
        <f t="shared" si="299"/>
        <v/>
      </c>
      <c r="Z158" s="14" t="str">
        <f t="shared" si="299"/>
        <v/>
      </c>
      <c r="AA158" s="14" t="str">
        <f t="shared" si="299"/>
        <v/>
      </c>
      <c r="AB158" s="14" t="str">
        <f t="shared" si="299"/>
        <v/>
      </c>
      <c r="AC158" s="14" t="str">
        <f t="shared" si="299"/>
        <v/>
      </c>
      <c r="AD158" s="14" t="str">
        <f t="shared" si="299"/>
        <v/>
      </c>
      <c r="AE158" s="14" t="str">
        <f t="shared" si="299"/>
        <v/>
      </c>
      <c r="AF158" s="14" t="str">
        <f t="shared" si="299"/>
        <v/>
      </c>
      <c r="AG158" s="14" t="str">
        <f t="shared" si="299"/>
        <v/>
      </c>
      <c r="AH158" s="14" t="str">
        <f t="shared" si="299"/>
        <v/>
      </c>
      <c r="AI158" s="14" t="str">
        <f t="shared" si="299"/>
        <v/>
      </c>
      <c r="AJ158" s="14" t="str">
        <f t="shared" ref="AJ158:BA158" si="300">IF(OR($C142="No",AJ$7&gt;$C$143),"",SUM(AJ$15,AJ$21,AJ149))</f>
        <v/>
      </c>
      <c r="AK158" s="14" t="str">
        <f t="shared" si="300"/>
        <v/>
      </c>
      <c r="AL158" s="14" t="str">
        <f t="shared" si="300"/>
        <v/>
      </c>
      <c r="AM158" s="14" t="str">
        <f t="shared" si="300"/>
        <v/>
      </c>
      <c r="AN158" s="14" t="str">
        <f t="shared" si="300"/>
        <v/>
      </c>
      <c r="AO158" s="14" t="str">
        <f t="shared" si="300"/>
        <v/>
      </c>
      <c r="AP158" s="14" t="str">
        <f t="shared" si="300"/>
        <v/>
      </c>
      <c r="AQ158" s="14" t="str">
        <f t="shared" si="300"/>
        <v/>
      </c>
      <c r="AR158" s="14" t="str">
        <f t="shared" si="300"/>
        <v/>
      </c>
      <c r="AS158" s="14" t="str">
        <f t="shared" si="300"/>
        <v/>
      </c>
      <c r="AT158" s="14" t="str">
        <f t="shared" si="300"/>
        <v/>
      </c>
      <c r="AU158" s="14" t="str">
        <f t="shared" si="300"/>
        <v/>
      </c>
      <c r="AV158" s="14" t="str">
        <f t="shared" si="300"/>
        <v/>
      </c>
      <c r="AW158" s="14" t="str">
        <f t="shared" si="300"/>
        <v/>
      </c>
      <c r="AX158" s="14" t="str">
        <f t="shared" si="300"/>
        <v/>
      </c>
      <c r="AY158" s="14" t="str">
        <f t="shared" si="300"/>
        <v/>
      </c>
      <c r="AZ158" s="14" t="str">
        <f t="shared" si="300"/>
        <v/>
      </c>
      <c r="BA158" s="14" t="str">
        <f t="shared" si="300"/>
        <v/>
      </c>
    </row>
    <row r="159" spans="2:53">
      <c r="B159" s="1" t="s">
        <v>483</v>
      </c>
      <c r="D159" s="14" t="str">
        <f t="shared" ref="D159:AI159" si="301">IF(OR($C142="No",D$7&gt;$C$143),"",-D158*Prt2TaxRate)</f>
        <v/>
      </c>
      <c r="E159" s="14" t="str">
        <f t="shared" si="301"/>
        <v/>
      </c>
      <c r="F159" s="14" t="str">
        <f t="shared" si="301"/>
        <v/>
      </c>
      <c r="G159" s="14" t="str">
        <f t="shared" si="301"/>
        <v/>
      </c>
      <c r="H159" s="14" t="str">
        <f t="shared" si="301"/>
        <v/>
      </c>
      <c r="I159" s="14" t="str">
        <f t="shared" si="301"/>
        <v/>
      </c>
      <c r="J159" s="14" t="str">
        <f t="shared" si="301"/>
        <v/>
      </c>
      <c r="K159" s="14" t="str">
        <f t="shared" si="301"/>
        <v/>
      </c>
      <c r="L159" s="14" t="str">
        <f t="shared" si="301"/>
        <v/>
      </c>
      <c r="M159" s="14" t="str">
        <f t="shared" si="301"/>
        <v/>
      </c>
      <c r="N159" s="14" t="str">
        <f t="shared" si="301"/>
        <v/>
      </c>
      <c r="O159" s="14" t="str">
        <f t="shared" si="301"/>
        <v/>
      </c>
      <c r="P159" s="14" t="str">
        <f t="shared" si="301"/>
        <v/>
      </c>
      <c r="Q159" s="14" t="str">
        <f t="shared" si="301"/>
        <v/>
      </c>
      <c r="R159" s="14" t="str">
        <f t="shared" si="301"/>
        <v/>
      </c>
      <c r="S159" s="14" t="str">
        <f t="shared" si="301"/>
        <v/>
      </c>
      <c r="T159" s="14" t="str">
        <f t="shared" si="301"/>
        <v/>
      </c>
      <c r="U159" s="14" t="str">
        <f t="shared" si="301"/>
        <v/>
      </c>
      <c r="V159" s="14" t="str">
        <f t="shared" si="301"/>
        <v/>
      </c>
      <c r="W159" s="14" t="str">
        <f t="shared" si="301"/>
        <v/>
      </c>
      <c r="X159" s="14" t="str">
        <f t="shared" si="301"/>
        <v/>
      </c>
      <c r="Y159" s="14" t="str">
        <f t="shared" si="301"/>
        <v/>
      </c>
      <c r="Z159" s="14" t="str">
        <f t="shared" si="301"/>
        <v/>
      </c>
      <c r="AA159" s="14" t="str">
        <f t="shared" si="301"/>
        <v/>
      </c>
      <c r="AB159" s="14" t="str">
        <f t="shared" si="301"/>
        <v/>
      </c>
      <c r="AC159" s="14" t="str">
        <f t="shared" si="301"/>
        <v/>
      </c>
      <c r="AD159" s="14" t="str">
        <f t="shared" si="301"/>
        <v/>
      </c>
      <c r="AE159" s="14" t="str">
        <f t="shared" si="301"/>
        <v/>
      </c>
      <c r="AF159" s="14" t="str">
        <f t="shared" si="301"/>
        <v/>
      </c>
      <c r="AG159" s="14" t="str">
        <f t="shared" si="301"/>
        <v/>
      </c>
      <c r="AH159" s="14" t="str">
        <f t="shared" si="301"/>
        <v/>
      </c>
      <c r="AI159" s="14" t="str">
        <f t="shared" si="301"/>
        <v/>
      </c>
      <c r="AJ159" s="14" t="str">
        <f t="shared" ref="AJ159:BA159" si="302">IF(OR($C142="No",AJ$7&gt;$C$143),"",-AJ158*Prt2TaxRate)</f>
        <v/>
      </c>
      <c r="AK159" s="14" t="str">
        <f t="shared" si="302"/>
        <v/>
      </c>
      <c r="AL159" s="14" t="str">
        <f t="shared" si="302"/>
        <v/>
      </c>
      <c r="AM159" s="14" t="str">
        <f t="shared" si="302"/>
        <v/>
      </c>
      <c r="AN159" s="14" t="str">
        <f t="shared" si="302"/>
        <v/>
      </c>
      <c r="AO159" s="14" t="str">
        <f t="shared" si="302"/>
        <v/>
      </c>
      <c r="AP159" s="14" t="str">
        <f t="shared" si="302"/>
        <v/>
      </c>
      <c r="AQ159" s="14" t="str">
        <f t="shared" si="302"/>
        <v/>
      </c>
      <c r="AR159" s="14" t="str">
        <f t="shared" si="302"/>
        <v/>
      </c>
      <c r="AS159" s="14" t="str">
        <f t="shared" si="302"/>
        <v/>
      </c>
      <c r="AT159" s="14" t="str">
        <f t="shared" si="302"/>
        <v/>
      </c>
      <c r="AU159" s="14" t="str">
        <f t="shared" si="302"/>
        <v/>
      </c>
      <c r="AV159" s="14" t="str">
        <f t="shared" si="302"/>
        <v/>
      </c>
      <c r="AW159" s="14" t="str">
        <f t="shared" si="302"/>
        <v/>
      </c>
      <c r="AX159" s="14" t="str">
        <f t="shared" si="302"/>
        <v/>
      </c>
      <c r="AY159" s="14" t="str">
        <f t="shared" si="302"/>
        <v/>
      </c>
      <c r="AZ159" s="14" t="str">
        <f t="shared" si="302"/>
        <v/>
      </c>
      <c r="BA159" s="14" t="str">
        <f t="shared" si="302"/>
        <v/>
      </c>
    </row>
    <row r="160" spans="2:53">
      <c r="D160" s="16"/>
      <c r="E160" s="16"/>
      <c r="F160" s="16"/>
      <c r="G160" s="16"/>
      <c r="H160" s="16"/>
      <c r="I160" s="16"/>
      <c r="J160" s="16"/>
      <c r="K160" s="16"/>
      <c r="L160" s="16"/>
      <c r="M160" s="16"/>
      <c r="N160" s="16"/>
      <c r="O160" s="16"/>
      <c r="P160" s="16"/>
      <c r="Q160" s="16"/>
    </row>
    <row r="161" spans="1:53">
      <c r="B161" s="33" t="s">
        <v>51</v>
      </c>
      <c r="D161" s="16"/>
      <c r="E161" s="16"/>
      <c r="F161" s="16"/>
      <c r="G161" s="16"/>
      <c r="H161" s="16"/>
      <c r="I161" s="16"/>
      <c r="J161" s="16"/>
      <c r="K161" s="16"/>
      <c r="L161" s="16"/>
      <c r="M161" s="16"/>
      <c r="N161" s="16"/>
      <c r="O161" s="16"/>
      <c r="P161" s="16"/>
      <c r="Q161" s="16"/>
    </row>
    <row r="162" spans="1:53">
      <c r="D162" s="16"/>
      <c r="E162" s="16"/>
      <c r="F162" s="16"/>
      <c r="G162" s="16"/>
      <c r="H162" s="16"/>
      <c r="I162" s="16"/>
      <c r="J162" s="16"/>
      <c r="K162" s="16"/>
      <c r="L162" s="16"/>
      <c r="M162" s="16"/>
      <c r="N162" s="16"/>
      <c r="O162" s="16"/>
      <c r="P162" s="16"/>
      <c r="Q162" s="16"/>
    </row>
    <row r="163" spans="1:53" ht="12.75" customHeight="1">
      <c r="B163" s="97" t="s">
        <v>418</v>
      </c>
      <c r="C163" s="97"/>
      <c r="D163" s="97"/>
      <c r="E163" s="97"/>
      <c r="F163" s="97"/>
      <c r="G163" s="97"/>
      <c r="H163" s="97"/>
      <c r="I163" s="97"/>
      <c r="J163" s="16"/>
      <c r="K163" s="16"/>
      <c r="L163" s="16"/>
      <c r="M163" s="16"/>
      <c r="N163" s="16"/>
      <c r="O163" s="16"/>
      <c r="P163" s="16"/>
    </row>
    <row r="164" spans="1:53" ht="12.75" customHeight="1">
      <c r="B164" s="97" t="s">
        <v>492</v>
      </c>
      <c r="C164" s="97"/>
      <c r="D164" s="97"/>
      <c r="E164" s="97"/>
      <c r="F164" s="97"/>
      <c r="G164" s="97"/>
      <c r="H164" s="97"/>
      <c r="I164" s="97"/>
      <c r="J164" s="16"/>
      <c r="K164" s="16"/>
      <c r="L164" s="16"/>
      <c r="M164" s="16"/>
      <c r="N164" s="16"/>
      <c r="O164" s="16"/>
      <c r="P164" s="16"/>
    </row>
    <row r="165" spans="1:53">
      <c r="C165" s="16"/>
      <c r="D165" s="16"/>
      <c r="E165" s="16"/>
      <c r="F165" s="16"/>
      <c r="G165" s="16"/>
      <c r="H165" s="16"/>
      <c r="I165" s="16"/>
      <c r="J165" s="16"/>
      <c r="K165" s="16"/>
      <c r="L165" s="16"/>
      <c r="M165" s="16"/>
      <c r="N165" s="16"/>
      <c r="O165" s="16"/>
      <c r="P165" s="16"/>
    </row>
    <row r="166" spans="1:53">
      <c r="B166" s="1" t="s">
        <v>479</v>
      </c>
      <c r="D166" s="14" t="str">
        <f t="shared" ref="D166:AI166" si="303">IF(OR($C142="No",D$7&gt;$C$143),"",SUM(D$15,D$21,D$26,D149,D156))</f>
        <v/>
      </c>
      <c r="E166" s="14" t="str">
        <f t="shared" si="303"/>
        <v/>
      </c>
      <c r="F166" s="14" t="str">
        <f t="shared" si="303"/>
        <v/>
      </c>
      <c r="G166" s="14" t="str">
        <f t="shared" si="303"/>
        <v/>
      </c>
      <c r="H166" s="14" t="str">
        <f t="shared" si="303"/>
        <v/>
      </c>
      <c r="I166" s="14" t="str">
        <f t="shared" si="303"/>
        <v/>
      </c>
      <c r="J166" s="14" t="str">
        <f t="shared" si="303"/>
        <v/>
      </c>
      <c r="K166" s="14" t="str">
        <f t="shared" si="303"/>
        <v/>
      </c>
      <c r="L166" s="14" t="str">
        <f t="shared" si="303"/>
        <v/>
      </c>
      <c r="M166" s="14" t="str">
        <f t="shared" si="303"/>
        <v/>
      </c>
      <c r="N166" s="14" t="str">
        <f t="shared" si="303"/>
        <v/>
      </c>
      <c r="O166" s="14" t="str">
        <f t="shared" si="303"/>
        <v/>
      </c>
      <c r="P166" s="14" t="str">
        <f t="shared" si="303"/>
        <v/>
      </c>
      <c r="Q166" s="14" t="str">
        <f t="shared" si="303"/>
        <v/>
      </c>
      <c r="R166" s="14" t="str">
        <f t="shared" si="303"/>
        <v/>
      </c>
      <c r="S166" s="14" t="str">
        <f t="shared" si="303"/>
        <v/>
      </c>
      <c r="T166" s="14" t="str">
        <f t="shared" si="303"/>
        <v/>
      </c>
      <c r="U166" s="14" t="str">
        <f t="shared" si="303"/>
        <v/>
      </c>
      <c r="V166" s="14" t="str">
        <f t="shared" si="303"/>
        <v/>
      </c>
      <c r="W166" s="14" t="str">
        <f t="shared" si="303"/>
        <v/>
      </c>
      <c r="X166" s="14" t="str">
        <f t="shared" si="303"/>
        <v/>
      </c>
      <c r="Y166" s="14" t="str">
        <f t="shared" si="303"/>
        <v/>
      </c>
      <c r="Z166" s="14" t="str">
        <f t="shared" si="303"/>
        <v/>
      </c>
      <c r="AA166" s="14" t="str">
        <f t="shared" si="303"/>
        <v/>
      </c>
      <c r="AB166" s="14" t="str">
        <f t="shared" si="303"/>
        <v/>
      </c>
      <c r="AC166" s="14" t="str">
        <f t="shared" si="303"/>
        <v/>
      </c>
      <c r="AD166" s="14" t="str">
        <f t="shared" si="303"/>
        <v/>
      </c>
      <c r="AE166" s="14" t="str">
        <f t="shared" si="303"/>
        <v/>
      </c>
      <c r="AF166" s="14" t="str">
        <f t="shared" si="303"/>
        <v/>
      </c>
      <c r="AG166" s="14" t="str">
        <f t="shared" si="303"/>
        <v/>
      </c>
      <c r="AH166" s="14" t="str">
        <f t="shared" si="303"/>
        <v/>
      </c>
      <c r="AI166" s="14" t="str">
        <f t="shared" si="303"/>
        <v/>
      </c>
      <c r="AJ166" s="14" t="str">
        <f t="shared" ref="AJ166:BA166" si="304">IF(OR($C142="No",AJ$7&gt;$C$143),"",SUM(AJ$15,AJ$21,AJ$26,AJ149,AJ156))</f>
        <v/>
      </c>
      <c r="AK166" s="14" t="str">
        <f t="shared" si="304"/>
        <v/>
      </c>
      <c r="AL166" s="14" t="str">
        <f t="shared" si="304"/>
        <v/>
      </c>
      <c r="AM166" s="14" t="str">
        <f t="shared" si="304"/>
        <v/>
      </c>
      <c r="AN166" s="14" t="str">
        <f t="shared" si="304"/>
        <v/>
      </c>
      <c r="AO166" s="14" t="str">
        <f t="shared" si="304"/>
        <v/>
      </c>
      <c r="AP166" s="14" t="str">
        <f t="shared" si="304"/>
        <v/>
      </c>
      <c r="AQ166" s="14" t="str">
        <f t="shared" si="304"/>
        <v/>
      </c>
      <c r="AR166" s="14" t="str">
        <f t="shared" si="304"/>
        <v/>
      </c>
      <c r="AS166" s="14" t="str">
        <f t="shared" si="304"/>
        <v/>
      </c>
      <c r="AT166" s="14" t="str">
        <f t="shared" si="304"/>
        <v/>
      </c>
      <c r="AU166" s="14" t="str">
        <f t="shared" si="304"/>
        <v/>
      </c>
      <c r="AV166" s="14" t="str">
        <f t="shared" si="304"/>
        <v/>
      </c>
      <c r="AW166" s="14" t="str">
        <f t="shared" si="304"/>
        <v/>
      </c>
      <c r="AX166" s="14" t="str">
        <f t="shared" si="304"/>
        <v/>
      </c>
      <c r="AY166" s="14" t="str">
        <f t="shared" si="304"/>
        <v/>
      </c>
      <c r="AZ166" s="14" t="str">
        <f t="shared" si="304"/>
        <v/>
      </c>
      <c r="BA166" s="14" t="str">
        <f t="shared" si="304"/>
        <v/>
      </c>
    </row>
    <row r="167" spans="1:53">
      <c r="B167" s="1" t="s">
        <v>480</v>
      </c>
      <c r="D167" s="14" t="str">
        <f t="shared" ref="D167:AI167" si="305">IF(OR($C142="No",D$7&gt;$C$143),"",SUM(D$15,D$21,D149,D156))</f>
        <v/>
      </c>
      <c r="E167" s="14" t="str">
        <f t="shared" si="305"/>
        <v/>
      </c>
      <c r="F167" s="14" t="str">
        <f t="shared" si="305"/>
        <v/>
      </c>
      <c r="G167" s="14" t="str">
        <f t="shared" si="305"/>
        <v/>
      </c>
      <c r="H167" s="14" t="str">
        <f t="shared" si="305"/>
        <v/>
      </c>
      <c r="I167" s="14" t="str">
        <f t="shared" si="305"/>
        <v/>
      </c>
      <c r="J167" s="14" t="str">
        <f t="shared" si="305"/>
        <v/>
      </c>
      <c r="K167" s="14" t="str">
        <f t="shared" si="305"/>
        <v/>
      </c>
      <c r="L167" s="14" t="str">
        <f t="shared" si="305"/>
        <v/>
      </c>
      <c r="M167" s="14" t="str">
        <f t="shared" si="305"/>
        <v/>
      </c>
      <c r="N167" s="14" t="str">
        <f t="shared" si="305"/>
        <v/>
      </c>
      <c r="O167" s="14" t="str">
        <f t="shared" si="305"/>
        <v/>
      </c>
      <c r="P167" s="14" t="str">
        <f t="shared" si="305"/>
        <v/>
      </c>
      <c r="Q167" s="14" t="str">
        <f t="shared" si="305"/>
        <v/>
      </c>
      <c r="R167" s="14" t="str">
        <f t="shared" si="305"/>
        <v/>
      </c>
      <c r="S167" s="14" t="str">
        <f t="shared" si="305"/>
        <v/>
      </c>
      <c r="T167" s="14" t="str">
        <f t="shared" si="305"/>
        <v/>
      </c>
      <c r="U167" s="14" t="str">
        <f t="shared" si="305"/>
        <v/>
      </c>
      <c r="V167" s="14" t="str">
        <f t="shared" si="305"/>
        <v/>
      </c>
      <c r="W167" s="14" t="str">
        <f t="shared" si="305"/>
        <v/>
      </c>
      <c r="X167" s="14" t="str">
        <f t="shared" si="305"/>
        <v/>
      </c>
      <c r="Y167" s="14" t="str">
        <f t="shared" si="305"/>
        <v/>
      </c>
      <c r="Z167" s="14" t="str">
        <f t="shared" si="305"/>
        <v/>
      </c>
      <c r="AA167" s="14" t="str">
        <f t="shared" si="305"/>
        <v/>
      </c>
      <c r="AB167" s="14" t="str">
        <f t="shared" si="305"/>
        <v/>
      </c>
      <c r="AC167" s="14" t="str">
        <f t="shared" si="305"/>
        <v/>
      </c>
      <c r="AD167" s="14" t="str">
        <f t="shared" si="305"/>
        <v/>
      </c>
      <c r="AE167" s="14" t="str">
        <f t="shared" si="305"/>
        <v/>
      </c>
      <c r="AF167" s="14" t="str">
        <f t="shared" si="305"/>
        <v/>
      </c>
      <c r="AG167" s="14" t="str">
        <f t="shared" si="305"/>
        <v/>
      </c>
      <c r="AH167" s="14" t="str">
        <f t="shared" si="305"/>
        <v/>
      </c>
      <c r="AI167" s="14" t="str">
        <f t="shared" si="305"/>
        <v/>
      </c>
      <c r="AJ167" s="14" t="str">
        <f t="shared" ref="AJ167:BA167" si="306">IF(OR($C142="No",AJ$7&gt;$C$143),"",SUM(AJ$15,AJ$21,AJ149,AJ156))</f>
        <v/>
      </c>
      <c r="AK167" s="14" t="str">
        <f t="shared" si="306"/>
        <v/>
      </c>
      <c r="AL167" s="14" t="str">
        <f t="shared" si="306"/>
        <v/>
      </c>
      <c r="AM167" s="14" t="str">
        <f t="shared" si="306"/>
        <v/>
      </c>
      <c r="AN167" s="14" t="str">
        <f t="shared" si="306"/>
        <v/>
      </c>
      <c r="AO167" s="14" t="str">
        <f t="shared" si="306"/>
        <v/>
      </c>
      <c r="AP167" s="14" t="str">
        <f t="shared" si="306"/>
        <v/>
      </c>
      <c r="AQ167" s="14" t="str">
        <f t="shared" si="306"/>
        <v/>
      </c>
      <c r="AR167" s="14" t="str">
        <f t="shared" si="306"/>
        <v/>
      </c>
      <c r="AS167" s="14" t="str">
        <f t="shared" si="306"/>
        <v/>
      </c>
      <c r="AT167" s="14" t="str">
        <f t="shared" si="306"/>
        <v/>
      </c>
      <c r="AU167" s="14" t="str">
        <f t="shared" si="306"/>
        <v/>
      </c>
      <c r="AV167" s="14" t="str">
        <f t="shared" si="306"/>
        <v/>
      </c>
      <c r="AW167" s="14" t="str">
        <f t="shared" si="306"/>
        <v/>
      </c>
      <c r="AX167" s="14" t="str">
        <f t="shared" si="306"/>
        <v/>
      </c>
      <c r="AY167" s="14" t="str">
        <f t="shared" si="306"/>
        <v/>
      </c>
      <c r="AZ167" s="14" t="str">
        <f t="shared" si="306"/>
        <v/>
      </c>
      <c r="BA167" s="14" t="str">
        <f t="shared" si="306"/>
        <v/>
      </c>
    </row>
    <row r="168" spans="1:53">
      <c r="B168" s="1" t="s">
        <v>52</v>
      </c>
      <c r="D168" s="34" t="str">
        <f t="shared" ref="D168:AI168" si="307">IF(OR($C142="No",D$7&gt;$C$143),"",1/(1+Prt2DiscountRate)^(D$7-1))</f>
        <v/>
      </c>
      <c r="E168" s="34" t="str">
        <f t="shared" si="307"/>
        <v/>
      </c>
      <c r="F168" s="34" t="str">
        <f t="shared" si="307"/>
        <v/>
      </c>
      <c r="G168" s="34" t="str">
        <f t="shared" si="307"/>
        <v/>
      </c>
      <c r="H168" s="34" t="str">
        <f t="shared" si="307"/>
        <v/>
      </c>
      <c r="I168" s="34" t="str">
        <f t="shared" si="307"/>
        <v/>
      </c>
      <c r="J168" s="34" t="str">
        <f t="shared" si="307"/>
        <v/>
      </c>
      <c r="K168" s="34" t="str">
        <f t="shared" si="307"/>
        <v/>
      </c>
      <c r="L168" s="34" t="str">
        <f t="shared" si="307"/>
        <v/>
      </c>
      <c r="M168" s="34" t="str">
        <f t="shared" si="307"/>
        <v/>
      </c>
      <c r="N168" s="34" t="str">
        <f t="shared" si="307"/>
        <v/>
      </c>
      <c r="O168" s="34" t="str">
        <f t="shared" si="307"/>
        <v/>
      </c>
      <c r="P168" s="34" t="str">
        <f t="shared" si="307"/>
        <v/>
      </c>
      <c r="Q168" s="34" t="str">
        <f t="shared" si="307"/>
        <v/>
      </c>
      <c r="R168" s="34" t="str">
        <f t="shared" si="307"/>
        <v/>
      </c>
      <c r="S168" s="34" t="str">
        <f t="shared" si="307"/>
        <v/>
      </c>
      <c r="T168" s="34" t="str">
        <f t="shared" si="307"/>
        <v/>
      </c>
      <c r="U168" s="34" t="str">
        <f t="shared" si="307"/>
        <v/>
      </c>
      <c r="V168" s="34" t="str">
        <f t="shared" si="307"/>
        <v/>
      </c>
      <c r="W168" s="34" t="str">
        <f t="shared" si="307"/>
        <v/>
      </c>
      <c r="X168" s="34" t="str">
        <f t="shared" si="307"/>
        <v/>
      </c>
      <c r="Y168" s="34" t="str">
        <f t="shared" si="307"/>
        <v/>
      </c>
      <c r="Z168" s="34" t="str">
        <f t="shared" si="307"/>
        <v/>
      </c>
      <c r="AA168" s="34" t="str">
        <f t="shared" si="307"/>
        <v/>
      </c>
      <c r="AB168" s="34" t="str">
        <f t="shared" si="307"/>
        <v/>
      </c>
      <c r="AC168" s="34" t="str">
        <f t="shared" si="307"/>
        <v/>
      </c>
      <c r="AD168" s="34" t="str">
        <f t="shared" si="307"/>
        <v/>
      </c>
      <c r="AE168" s="34" t="str">
        <f t="shared" si="307"/>
        <v/>
      </c>
      <c r="AF168" s="34" t="str">
        <f t="shared" si="307"/>
        <v/>
      </c>
      <c r="AG168" s="34" t="str">
        <f t="shared" si="307"/>
        <v/>
      </c>
      <c r="AH168" s="34" t="str">
        <f t="shared" si="307"/>
        <v/>
      </c>
      <c r="AI168" s="34" t="str">
        <f t="shared" si="307"/>
        <v/>
      </c>
      <c r="AJ168" s="34" t="str">
        <f t="shared" ref="AJ168:BA168" si="308">IF(OR($C142="No",AJ$7&gt;$C$143),"",1/(1+Prt2DiscountRate)^(AJ$7-1))</f>
        <v/>
      </c>
      <c r="AK168" s="34" t="str">
        <f t="shared" si="308"/>
        <v/>
      </c>
      <c r="AL168" s="34" t="str">
        <f t="shared" si="308"/>
        <v/>
      </c>
      <c r="AM168" s="34" t="str">
        <f t="shared" si="308"/>
        <v/>
      </c>
      <c r="AN168" s="34" t="str">
        <f t="shared" si="308"/>
        <v/>
      </c>
      <c r="AO168" s="34" t="str">
        <f t="shared" si="308"/>
        <v/>
      </c>
      <c r="AP168" s="34" t="str">
        <f t="shared" si="308"/>
        <v/>
      </c>
      <c r="AQ168" s="34" t="str">
        <f t="shared" si="308"/>
        <v/>
      </c>
      <c r="AR168" s="34" t="str">
        <f t="shared" si="308"/>
        <v/>
      </c>
      <c r="AS168" s="34" t="str">
        <f t="shared" si="308"/>
        <v/>
      </c>
      <c r="AT168" s="34" t="str">
        <f t="shared" si="308"/>
        <v/>
      </c>
      <c r="AU168" s="34" t="str">
        <f t="shared" si="308"/>
        <v/>
      </c>
      <c r="AV168" s="34" t="str">
        <f t="shared" si="308"/>
        <v/>
      </c>
      <c r="AW168" s="34" t="str">
        <f t="shared" si="308"/>
        <v/>
      </c>
      <c r="AX168" s="34" t="str">
        <f t="shared" si="308"/>
        <v/>
      </c>
      <c r="AY168" s="34" t="str">
        <f t="shared" si="308"/>
        <v/>
      </c>
      <c r="AZ168" s="34" t="str">
        <f t="shared" si="308"/>
        <v/>
      </c>
      <c r="BA168" s="34" t="str">
        <f t="shared" si="308"/>
        <v/>
      </c>
    </row>
    <row r="169" spans="1:53">
      <c r="D169" s="16"/>
      <c r="E169" s="16"/>
      <c r="F169" s="16"/>
      <c r="G169" s="16"/>
      <c r="H169" s="16"/>
      <c r="I169" s="16"/>
      <c r="J169" s="16"/>
      <c r="K169" s="16"/>
      <c r="L169" s="16"/>
      <c r="M169" s="16"/>
      <c r="N169" s="16"/>
      <c r="O169" s="16"/>
      <c r="P169" s="16"/>
      <c r="Q169" s="16"/>
    </row>
    <row r="170" spans="1:53">
      <c r="B170" s="1" t="s">
        <v>481</v>
      </c>
      <c r="D170" s="14" t="str">
        <f>IF(C142="No","",SUMPRODUCT(D166:BA166,D168:BA168))</f>
        <v/>
      </c>
      <c r="E170" s="16"/>
      <c r="F170" s="16"/>
      <c r="G170" s="16"/>
      <c r="H170" s="16"/>
      <c r="I170" s="16"/>
      <c r="J170" s="16"/>
      <c r="K170" s="16"/>
      <c r="L170" s="16"/>
      <c r="M170" s="16"/>
      <c r="N170" s="16"/>
      <c r="O170" s="16"/>
      <c r="P170" s="16"/>
      <c r="Q170" s="16"/>
    </row>
    <row r="171" spans="1:53">
      <c r="B171" s="1" t="s">
        <v>482</v>
      </c>
      <c r="D171" s="14" t="str">
        <f>IF(C142="No","",SUMPRODUCT(D167:BA167,D168:BA168))</f>
        <v/>
      </c>
      <c r="E171" s="16"/>
      <c r="F171" s="16"/>
      <c r="G171" s="16"/>
      <c r="H171" s="16"/>
      <c r="I171" s="16"/>
      <c r="J171" s="16"/>
      <c r="K171" s="16"/>
      <c r="L171" s="16"/>
      <c r="M171" s="16"/>
      <c r="N171" s="16"/>
      <c r="O171" s="16"/>
      <c r="P171" s="16"/>
      <c r="Q171" s="16"/>
    </row>
    <row r="173" spans="1:53" s="19" customFormat="1">
      <c r="A173" s="17" t="str">
        <f>"Financing Option 5: "&amp;Opt5_</f>
        <v>Financing Option 5: Capital lease</v>
      </c>
      <c r="B173" s="18"/>
      <c r="F173" s="18"/>
    </row>
    <row r="175" spans="1:53">
      <c r="B175" s="1" t="s">
        <v>405</v>
      </c>
      <c r="C175" s="16" t="str">
        <f>Opt5Incl</f>
        <v>Yes</v>
      </c>
    </row>
    <row r="176" spans="1:53">
      <c r="B176" s="1" t="s">
        <v>432</v>
      </c>
      <c r="C176" s="16">
        <f>IF(C175="No","N/A",Opt5Period)</f>
        <v>5</v>
      </c>
    </row>
    <row r="177" spans="2:53">
      <c r="B177" s="1" t="s">
        <v>406</v>
      </c>
      <c r="C177" s="43">
        <f>IF(C175="No","N/A",Opt5Cost)</f>
        <v>7.4999999999999997E-2</v>
      </c>
    </row>
    <row r="179" spans="2:53">
      <c r="B179" s="33" t="str">
        <f>Opt5_</f>
        <v>Capital lease</v>
      </c>
    </row>
    <row r="181" spans="2:53">
      <c r="B181" s="38" t="s">
        <v>407</v>
      </c>
      <c r="C181" s="16"/>
      <c r="D181" s="44">
        <f>IF(D182="","",0)</f>
        <v>0</v>
      </c>
      <c r="E181" s="14">
        <f>D184</f>
        <v>20861.449111774647</v>
      </c>
      <c r="F181" s="14">
        <f>E184</f>
        <v>16197.506906932394</v>
      </c>
      <c r="G181" s="14">
        <f t="shared" ref="G181" si="309">F184</f>
        <v>11183.769036726972</v>
      </c>
      <c r="H181" s="14">
        <f t="shared" ref="H181" si="310">G184</f>
        <v>5794.0008262561423</v>
      </c>
      <c r="I181" s="14">
        <f t="shared" ref="I181" si="311">H184</f>
        <v>0</v>
      </c>
      <c r="J181" s="14" t="str">
        <f t="shared" ref="J181" si="312">I184</f>
        <v/>
      </c>
      <c r="K181" s="14" t="str">
        <f t="shared" ref="K181" si="313">J184</f>
        <v/>
      </c>
      <c r="L181" s="14" t="str">
        <f t="shared" ref="L181" si="314">K184</f>
        <v/>
      </c>
      <c r="M181" s="14" t="str">
        <f t="shared" ref="M181" si="315">L184</f>
        <v/>
      </c>
      <c r="N181" s="14" t="str">
        <f t="shared" ref="N181" si="316">M184</f>
        <v/>
      </c>
      <c r="O181" s="14" t="str">
        <f t="shared" ref="O181" si="317">N184</f>
        <v/>
      </c>
      <c r="P181" s="14" t="str">
        <f t="shared" ref="P181" si="318">O184</f>
        <v/>
      </c>
      <c r="Q181" s="14" t="str">
        <f t="shared" ref="Q181" si="319">P184</f>
        <v/>
      </c>
      <c r="R181" s="14" t="str">
        <f t="shared" ref="R181" si="320">Q184</f>
        <v/>
      </c>
      <c r="S181" s="14" t="str">
        <f t="shared" ref="S181" si="321">R184</f>
        <v/>
      </c>
      <c r="T181" s="14" t="str">
        <f t="shared" ref="T181" si="322">S184</f>
        <v/>
      </c>
      <c r="U181" s="14" t="str">
        <f t="shared" ref="U181" si="323">T184</f>
        <v/>
      </c>
      <c r="V181" s="14" t="str">
        <f t="shared" ref="V181" si="324">U184</f>
        <v/>
      </c>
      <c r="W181" s="14" t="str">
        <f t="shared" ref="W181" si="325">V184</f>
        <v/>
      </c>
      <c r="X181" s="14" t="str">
        <f t="shared" ref="X181" si="326">W184</f>
        <v/>
      </c>
      <c r="Y181" s="14" t="str">
        <f t="shared" ref="Y181" si="327">X184</f>
        <v/>
      </c>
      <c r="Z181" s="14" t="str">
        <f t="shared" ref="Z181" si="328">Y184</f>
        <v/>
      </c>
      <c r="AA181" s="14" t="str">
        <f t="shared" ref="AA181" si="329">Z184</f>
        <v/>
      </c>
      <c r="AB181" s="14" t="str">
        <f t="shared" ref="AB181" si="330">AA184</f>
        <v/>
      </c>
      <c r="AC181" s="14" t="str">
        <f t="shared" ref="AC181" si="331">AB184</f>
        <v/>
      </c>
      <c r="AD181" s="14" t="str">
        <f t="shared" ref="AD181" si="332">AC184</f>
        <v/>
      </c>
      <c r="AE181" s="14" t="str">
        <f t="shared" ref="AE181" si="333">AD184</f>
        <v/>
      </c>
      <c r="AF181" s="14" t="str">
        <f t="shared" ref="AF181" si="334">AE184</f>
        <v/>
      </c>
      <c r="AG181" s="14" t="str">
        <f t="shared" ref="AG181" si="335">AF184</f>
        <v/>
      </c>
      <c r="AH181" s="14" t="str">
        <f t="shared" ref="AH181" si="336">AG184</f>
        <v/>
      </c>
      <c r="AI181" s="14" t="str">
        <f t="shared" ref="AI181" si="337">AH184</f>
        <v/>
      </c>
      <c r="AJ181" s="14" t="str">
        <f t="shared" ref="AJ181" si="338">AI184</f>
        <v/>
      </c>
      <c r="AK181" s="14" t="str">
        <f t="shared" ref="AK181" si="339">AJ184</f>
        <v/>
      </c>
      <c r="AL181" s="14" t="str">
        <f t="shared" ref="AL181" si="340">AK184</f>
        <v/>
      </c>
      <c r="AM181" s="14" t="str">
        <f t="shared" ref="AM181" si="341">AL184</f>
        <v/>
      </c>
      <c r="AN181" s="14" t="str">
        <f t="shared" ref="AN181" si="342">AM184</f>
        <v/>
      </c>
      <c r="AO181" s="14" t="str">
        <f t="shared" ref="AO181" si="343">AN184</f>
        <v/>
      </c>
      <c r="AP181" s="14" t="str">
        <f t="shared" ref="AP181" si="344">AO184</f>
        <v/>
      </c>
      <c r="AQ181" s="14" t="str">
        <f t="shared" ref="AQ181" si="345">AP184</f>
        <v/>
      </c>
      <c r="AR181" s="14" t="str">
        <f t="shared" ref="AR181" si="346">AQ184</f>
        <v/>
      </c>
      <c r="AS181" s="14" t="str">
        <f t="shared" ref="AS181" si="347">AR184</f>
        <v/>
      </c>
      <c r="AT181" s="14" t="str">
        <f t="shared" ref="AT181" si="348">AS184</f>
        <v/>
      </c>
      <c r="AU181" s="14" t="str">
        <f t="shared" ref="AU181" si="349">AT184</f>
        <v/>
      </c>
      <c r="AV181" s="14" t="str">
        <f t="shared" ref="AV181" si="350">AU184</f>
        <v/>
      </c>
      <c r="AW181" s="14" t="str">
        <f t="shared" ref="AW181" si="351">AV184</f>
        <v/>
      </c>
      <c r="AX181" s="14" t="str">
        <f t="shared" ref="AX181" si="352">AW184</f>
        <v/>
      </c>
      <c r="AY181" s="14" t="str">
        <f t="shared" ref="AY181" si="353">AX184</f>
        <v/>
      </c>
      <c r="AZ181" s="14" t="str">
        <f t="shared" ref="AZ181" si="354">AY184</f>
        <v/>
      </c>
      <c r="BA181" s="14" t="str">
        <f t="shared" ref="BA181" si="355">AZ184</f>
        <v/>
      </c>
    </row>
    <row r="182" spans="2:53">
      <c r="B182" s="38" t="s">
        <v>408</v>
      </c>
      <c r="C182" s="16"/>
      <c r="D182" s="14">
        <f>IF(OR($C175="No",D$7&gt;$C176),"",-D$13)</f>
        <v>25200</v>
      </c>
      <c r="E182" s="14">
        <f t="shared" ref="E182:AJ182" si="356">IF(OR($C175="No",E$7&gt;$C176),"",-E$13)</f>
        <v>0</v>
      </c>
      <c r="F182" s="14">
        <f t="shared" si="356"/>
        <v>0</v>
      </c>
      <c r="G182" s="14">
        <f t="shared" si="356"/>
        <v>0</v>
      </c>
      <c r="H182" s="14">
        <f t="shared" si="356"/>
        <v>0</v>
      </c>
      <c r="I182" s="14" t="str">
        <f t="shared" si="356"/>
        <v/>
      </c>
      <c r="J182" s="14" t="str">
        <f t="shared" si="356"/>
        <v/>
      </c>
      <c r="K182" s="14" t="str">
        <f t="shared" si="356"/>
        <v/>
      </c>
      <c r="L182" s="14" t="str">
        <f t="shared" si="356"/>
        <v/>
      </c>
      <c r="M182" s="14" t="str">
        <f t="shared" si="356"/>
        <v/>
      </c>
      <c r="N182" s="14" t="str">
        <f t="shared" si="356"/>
        <v/>
      </c>
      <c r="O182" s="14" t="str">
        <f t="shared" si="356"/>
        <v/>
      </c>
      <c r="P182" s="14" t="str">
        <f t="shared" si="356"/>
        <v/>
      </c>
      <c r="Q182" s="14" t="str">
        <f t="shared" si="356"/>
        <v/>
      </c>
      <c r="R182" s="14" t="str">
        <f t="shared" si="356"/>
        <v/>
      </c>
      <c r="S182" s="14" t="str">
        <f t="shared" si="356"/>
        <v/>
      </c>
      <c r="T182" s="14" t="str">
        <f t="shared" si="356"/>
        <v/>
      </c>
      <c r="U182" s="14" t="str">
        <f t="shared" si="356"/>
        <v/>
      </c>
      <c r="V182" s="14" t="str">
        <f t="shared" si="356"/>
        <v/>
      </c>
      <c r="W182" s="14" t="str">
        <f t="shared" si="356"/>
        <v/>
      </c>
      <c r="X182" s="14" t="str">
        <f t="shared" si="356"/>
        <v/>
      </c>
      <c r="Y182" s="14" t="str">
        <f t="shared" si="356"/>
        <v/>
      </c>
      <c r="Z182" s="14" t="str">
        <f t="shared" si="356"/>
        <v/>
      </c>
      <c r="AA182" s="14" t="str">
        <f t="shared" si="356"/>
        <v/>
      </c>
      <c r="AB182" s="14" t="str">
        <f t="shared" si="356"/>
        <v/>
      </c>
      <c r="AC182" s="14" t="str">
        <f t="shared" si="356"/>
        <v/>
      </c>
      <c r="AD182" s="14" t="str">
        <f t="shared" si="356"/>
        <v/>
      </c>
      <c r="AE182" s="14" t="str">
        <f t="shared" si="356"/>
        <v/>
      </c>
      <c r="AF182" s="14" t="str">
        <f t="shared" si="356"/>
        <v/>
      </c>
      <c r="AG182" s="14" t="str">
        <f t="shared" si="356"/>
        <v/>
      </c>
      <c r="AH182" s="14" t="str">
        <f t="shared" si="356"/>
        <v/>
      </c>
      <c r="AI182" s="14" t="str">
        <f t="shared" si="356"/>
        <v/>
      </c>
      <c r="AJ182" s="14" t="str">
        <f t="shared" si="356"/>
        <v/>
      </c>
      <c r="AK182" s="14" t="str">
        <f t="shared" ref="AK182:AW182" si="357">IF(OR($C175="No",AK$7&gt;$C176),"",-AK$13)</f>
        <v/>
      </c>
      <c r="AL182" s="14" t="str">
        <f t="shared" si="357"/>
        <v/>
      </c>
      <c r="AM182" s="14" t="str">
        <f t="shared" si="357"/>
        <v/>
      </c>
      <c r="AN182" s="14" t="str">
        <f t="shared" si="357"/>
        <v/>
      </c>
      <c r="AO182" s="14" t="str">
        <f t="shared" si="357"/>
        <v/>
      </c>
      <c r="AP182" s="14" t="str">
        <f t="shared" si="357"/>
        <v/>
      </c>
      <c r="AQ182" s="14" t="str">
        <f t="shared" si="357"/>
        <v/>
      </c>
      <c r="AR182" s="14" t="str">
        <f t="shared" si="357"/>
        <v/>
      </c>
      <c r="AS182" s="14" t="str">
        <f t="shared" si="357"/>
        <v/>
      </c>
      <c r="AT182" s="14" t="str">
        <f t="shared" si="357"/>
        <v/>
      </c>
      <c r="AU182" s="14" t="str">
        <f t="shared" si="357"/>
        <v/>
      </c>
      <c r="AV182" s="14" t="str">
        <f t="shared" si="357"/>
        <v/>
      </c>
      <c r="AW182" s="14" t="str">
        <f t="shared" si="357"/>
        <v/>
      </c>
      <c r="AX182" s="14" t="str">
        <f t="shared" ref="AX182:BA182" si="358">IF(OR($C175="No",AX$7&gt;$C176),"",-AX$13)</f>
        <v/>
      </c>
      <c r="AY182" s="14" t="str">
        <f t="shared" si="358"/>
        <v/>
      </c>
      <c r="AZ182" s="14" t="str">
        <f t="shared" si="358"/>
        <v/>
      </c>
      <c r="BA182" s="14" t="str">
        <f t="shared" si="358"/>
        <v/>
      </c>
    </row>
    <row r="183" spans="2:53">
      <c r="B183" s="38" t="s">
        <v>419</v>
      </c>
      <c r="C183" s="16"/>
      <c r="D183" s="14">
        <f t="shared" ref="D183:W183" si="359">D187</f>
        <v>-4338.5508882253516</v>
      </c>
      <c r="E183" s="14">
        <f t="shared" si="359"/>
        <v>-4663.942204842253</v>
      </c>
      <c r="F183" s="14">
        <f t="shared" si="359"/>
        <v>-5013.737870205422</v>
      </c>
      <c r="G183" s="14">
        <f t="shared" si="359"/>
        <v>-5389.7682104708292</v>
      </c>
      <c r="H183" s="14">
        <f t="shared" si="359"/>
        <v>-5794.0008262561414</v>
      </c>
      <c r="I183" s="14" t="str">
        <f t="shared" si="359"/>
        <v/>
      </c>
      <c r="J183" s="14" t="str">
        <f t="shared" si="359"/>
        <v/>
      </c>
      <c r="K183" s="14" t="str">
        <f t="shared" si="359"/>
        <v/>
      </c>
      <c r="L183" s="14" t="str">
        <f t="shared" si="359"/>
        <v/>
      </c>
      <c r="M183" s="14" t="str">
        <f t="shared" si="359"/>
        <v/>
      </c>
      <c r="N183" s="14" t="str">
        <f t="shared" si="359"/>
        <v/>
      </c>
      <c r="O183" s="14" t="str">
        <f t="shared" si="359"/>
        <v/>
      </c>
      <c r="P183" s="14" t="str">
        <f t="shared" si="359"/>
        <v/>
      </c>
      <c r="Q183" s="14" t="str">
        <f t="shared" si="359"/>
        <v/>
      </c>
      <c r="R183" s="14" t="str">
        <f t="shared" si="359"/>
        <v/>
      </c>
      <c r="S183" s="14" t="str">
        <f t="shared" si="359"/>
        <v/>
      </c>
      <c r="T183" s="14" t="str">
        <f t="shared" si="359"/>
        <v/>
      </c>
      <c r="U183" s="14" t="str">
        <f t="shared" si="359"/>
        <v/>
      </c>
      <c r="V183" s="14" t="str">
        <f t="shared" si="359"/>
        <v/>
      </c>
      <c r="W183" s="14" t="str">
        <f t="shared" si="359"/>
        <v/>
      </c>
      <c r="X183" s="14" t="str">
        <f t="shared" ref="X183:AJ183" si="360">X187</f>
        <v/>
      </c>
      <c r="Y183" s="14" t="str">
        <f t="shared" si="360"/>
        <v/>
      </c>
      <c r="Z183" s="14" t="str">
        <f t="shared" si="360"/>
        <v/>
      </c>
      <c r="AA183" s="14" t="str">
        <f t="shared" si="360"/>
        <v/>
      </c>
      <c r="AB183" s="14" t="str">
        <f t="shared" si="360"/>
        <v/>
      </c>
      <c r="AC183" s="14" t="str">
        <f t="shared" si="360"/>
        <v/>
      </c>
      <c r="AD183" s="14" t="str">
        <f t="shared" si="360"/>
        <v/>
      </c>
      <c r="AE183" s="14" t="str">
        <f t="shared" si="360"/>
        <v/>
      </c>
      <c r="AF183" s="14" t="str">
        <f t="shared" si="360"/>
        <v/>
      </c>
      <c r="AG183" s="14" t="str">
        <f t="shared" si="360"/>
        <v/>
      </c>
      <c r="AH183" s="14" t="str">
        <f t="shared" si="360"/>
        <v/>
      </c>
      <c r="AI183" s="14" t="str">
        <f t="shared" si="360"/>
        <v/>
      </c>
      <c r="AJ183" s="14" t="str">
        <f t="shared" si="360"/>
        <v/>
      </c>
      <c r="AK183" s="14" t="str">
        <f t="shared" ref="AK183:AW183" si="361">AK187</f>
        <v/>
      </c>
      <c r="AL183" s="14" t="str">
        <f t="shared" si="361"/>
        <v/>
      </c>
      <c r="AM183" s="14" t="str">
        <f t="shared" si="361"/>
        <v/>
      </c>
      <c r="AN183" s="14" t="str">
        <f t="shared" si="361"/>
        <v/>
      </c>
      <c r="AO183" s="14" t="str">
        <f t="shared" si="361"/>
        <v/>
      </c>
      <c r="AP183" s="14" t="str">
        <f t="shared" si="361"/>
        <v/>
      </c>
      <c r="AQ183" s="14" t="str">
        <f t="shared" si="361"/>
        <v/>
      </c>
      <c r="AR183" s="14" t="str">
        <f t="shared" si="361"/>
        <v/>
      </c>
      <c r="AS183" s="14" t="str">
        <f t="shared" si="361"/>
        <v/>
      </c>
      <c r="AT183" s="14" t="str">
        <f t="shared" si="361"/>
        <v/>
      </c>
      <c r="AU183" s="14" t="str">
        <f t="shared" si="361"/>
        <v/>
      </c>
      <c r="AV183" s="14" t="str">
        <f t="shared" si="361"/>
        <v/>
      </c>
      <c r="AW183" s="14" t="str">
        <f t="shared" si="361"/>
        <v/>
      </c>
      <c r="AX183" s="14" t="str">
        <f t="shared" ref="AX183:BA183" si="362">AX187</f>
        <v/>
      </c>
      <c r="AY183" s="14" t="str">
        <f t="shared" si="362"/>
        <v/>
      </c>
      <c r="AZ183" s="14" t="str">
        <f t="shared" si="362"/>
        <v/>
      </c>
      <c r="BA183" s="14" t="str">
        <f t="shared" si="362"/>
        <v/>
      </c>
    </row>
    <row r="184" spans="2:53">
      <c r="B184" s="38" t="s">
        <v>410</v>
      </c>
      <c r="C184" s="16"/>
      <c r="D184" s="14">
        <f>IF(D182="","",SUM(D181:D183))</f>
        <v>20861.449111774647</v>
      </c>
      <c r="E184" s="14">
        <f t="shared" ref="E184" si="363">IF(E182="","",SUM(E181:E183))</f>
        <v>16197.506906932394</v>
      </c>
      <c r="F184" s="14">
        <f t="shared" ref="F184" si="364">IF(F182="","",SUM(F181:F183))</f>
        <v>11183.769036726972</v>
      </c>
      <c r="G184" s="14">
        <f t="shared" ref="G184" si="365">IF(G182="","",SUM(G181:G183))</f>
        <v>5794.0008262561423</v>
      </c>
      <c r="H184" s="14">
        <f t="shared" ref="H184" si="366">IF(H182="","",SUM(H181:H183))</f>
        <v>0</v>
      </c>
      <c r="I184" s="14" t="str">
        <f t="shared" ref="I184" si="367">IF(I182="","",SUM(I181:I183))</f>
        <v/>
      </c>
      <c r="J184" s="14" t="str">
        <f t="shared" ref="J184" si="368">IF(J182="","",SUM(J181:J183))</f>
        <v/>
      </c>
      <c r="K184" s="14" t="str">
        <f t="shared" ref="K184" si="369">IF(K182="","",SUM(K181:K183))</f>
        <v/>
      </c>
      <c r="L184" s="14" t="str">
        <f t="shared" ref="L184" si="370">IF(L182="","",SUM(L181:L183))</f>
        <v/>
      </c>
      <c r="M184" s="14" t="str">
        <f t="shared" ref="M184" si="371">IF(M182="","",SUM(M181:M183))</f>
        <v/>
      </c>
      <c r="N184" s="14" t="str">
        <f t="shared" ref="N184" si="372">IF(N182="","",SUM(N181:N183))</f>
        <v/>
      </c>
      <c r="O184" s="14" t="str">
        <f t="shared" ref="O184" si="373">IF(O182="","",SUM(O181:O183))</f>
        <v/>
      </c>
      <c r="P184" s="14" t="str">
        <f t="shared" ref="P184" si="374">IF(P182="","",SUM(P181:P183))</f>
        <v/>
      </c>
      <c r="Q184" s="14" t="str">
        <f t="shared" ref="Q184" si="375">IF(Q182="","",SUM(Q181:Q183))</f>
        <v/>
      </c>
      <c r="R184" s="14" t="str">
        <f t="shared" ref="R184" si="376">IF(R182="","",SUM(R181:R183))</f>
        <v/>
      </c>
      <c r="S184" s="14" t="str">
        <f t="shared" ref="S184" si="377">IF(S182="","",SUM(S181:S183))</f>
        <v/>
      </c>
      <c r="T184" s="14" t="str">
        <f t="shared" ref="T184" si="378">IF(T182="","",SUM(T181:T183))</f>
        <v/>
      </c>
      <c r="U184" s="14" t="str">
        <f t="shared" ref="U184" si="379">IF(U182="","",SUM(U181:U183))</f>
        <v/>
      </c>
      <c r="V184" s="14" t="str">
        <f t="shared" ref="V184" si="380">IF(V182="","",SUM(V181:V183))</f>
        <v/>
      </c>
      <c r="W184" s="14" t="str">
        <f t="shared" ref="W184" si="381">IF(W182="","",SUM(W181:W183))</f>
        <v/>
      </c>
      <c r="X184" s="14" t="str">
        <f t="shared" ref="X184" si="382">IF(X182="","",SUM(X181:X183))</f>
        <v/>
      </c>
      <c r="Y184" s="14" t="str">
        <f t="shared" ref="Y184" si="383">IF(Y182="","",SUM(Y181:Y183))</f>
        <v/>
      </c>
      <c r="Z184" s="14" t="str">
        <f t="shared" ref="Z184" si="384">IF(Z182="","",SUM(Z181:Z183))</f>
        <v/>
      </c>
      <c r="AA184" s="14" t="str">
        <f t="shared" ref="AA184" si="385">IF(AA182="","",SUM(AA181:AA183))</f>
        <v/>
      </c>
      <c r="AB184" s="14" t="str">
        <f t="shared" ref="AB184" si="386">IF(AB182="","",SUM(AB181:AB183))</f>
        <v/>
      </c>
      <c r="AC184" s="14" t="str">
        <f t="shared" ref="AC184" si="387">IF(AC182="","",SUM(AC181:AC183))</f>
        <v/>
      </c>
      <c r="AD184" s="14" t="str">
        <f t="shared" ref="AD184" si="388">IF(AD182="","",SUM(AD181:AD183))</f>
        <v/>
      </c>
      <c r="AE184" s="14" t="str">
        <f t="shared" ref="AE184" si="389">IF(AE182="","",SUM(AE181:AE183))</f>
        <v/>
      </c>
      <c r="AF184" s="14" t="str">
        <f t="shared" ref="AF184" si="390">IF(AF182="","",SUM(AF181:AF183))</f>
        <v/>
      </c>
      <c r="AG184" s="14" t="str">
        <f t="shared" ref="AG184" si="391">IF(AG182="","",SUM(AG181:AG183))</f>
        <v/>
      </c>
      <c r="AH184" s="14" t="str">
        <f t="shared" ref="AH184" si="392">IF(AH182="","",SUM(AH181:AH183))</f>
        <v/>
      </c>
      <c r="AI184" s="14" t="str">
        <f t="shared" ref="AI184" si="393">IF(AI182="","",SUM(AI181:AI183))</f>
        <v/>
      </c>
      <c r="AJ184" s="14" t="str">
        <f t="shared" ref="AJ184:AW184" si="394">IF(AJ182="","",SUM(AJ181:AJ183))</f>
        <v/>
      </c>
      <c r="AK184" s="14" t="str">
        <f t="shared" si="394"/>
        <v/>
      </c>
      <c r="AL184" s="14" t="str">
        <f t="shared" si="394"/>
        <v/>
      </c>
      <c r="AM184" s="14" t="str">
        <f t="shared" si="394"/>
        <v/>
      </c>
      <c r="AN184" s="14" t="str">
        <f t="shared" si="394"/>
        <v/>
      </c>
      <c r="AO184" s="14" t="str">
        <f t="shared" si="394"/>
        <v/>
      </c>
      <c r="AP184" s="14" t="str">
        <f t="shared" si="394"/>
        <v/>
      </c>
      <c r="AQ184" s="14" t="str">
        <f t="shared" si="394"/>
        <v/>
      </c>
      <c r="AR184" s="14" t="str">
        <f t="shared" si="394"/>
        <v/>
      </c>
      <c r="AS184" s="14" t="str">
        <f t="shared" si="394"/>
        <v/>
      </c>
      <c r="AT184" s="14" t="str">
        <f t="shared" si="394"/>
        <v/>
      </c>
      <c r="AU184" s="14" t="str">
        <f t="shared" si="394"/>
        <v/>
      </c>
      <c r="AV184" s="14" t="str">
        <f t="shared" si="394"/>
        <v/>
      </c>
      <c r="AW184" s="14" t="str">
        <f t="shared" si="394"/>
        <v/>
      </c>
      <c r="AX184" s="14" t="str">
        <f t="shared" ref="AX184:BA184" si="395">IF(AX182="","",SUM(AX181:AX183))</f>
        <v/>
      </c>
      <c r="AY184" s="14" t="str">
        <f t="shared" si="395"/>
        <v/>
      </c>
      <c r="AZ184" s="14" t="str">
        <f t="shared" si="395"/>
        <v/>
      </c>
      <c r="BA184" s="14" t="str">
        <f t="shared" si="395"/>
        <v/>
      </c>
    </row>
    <row r="185" spans="2:53">
      <c r="B185" s="38"/>
      <c r="C185" s="16"/>
      <c r="D185" s="16"/>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row>
    <row r="186" spans="2:53">
      <c r="B186" s="38" t="s">
        <v>420</v>
      </c>
      <c r="C186" s="16"/>
      <c r="D186" s="14">
        <f t="shared" ref="D186:AJ186" si="396">IF(D182="","",-SUM(D181:D182)*$C177)</f>
        <v>-1890</v>
      </c>
      <c r="E186" s="14">
        <f t="shared" si="396"/>
        <v>-1564.6086833830984</v>
      </c>
      <c r="F186" s="14">
        <f t="shared" si="396"/>
        <v>-1214.8130180199296</v>
      </c>
      <c r="G186" s="14">
        <f t="shared" si="396"/>
        <v>-838.78267775452287</v>
      </c>
      <c r="H186" s="14">
        <f t="shared" si="396"/>
        <v>-434.55006196921067</v>
      </c>
      <c r="I186" s="14" t="str">
        <f t="shared" si="396"/>
        <v/>
      </c>
      <c r="J186" s="14" t="str">
        <f t="shared" si="396"/>
        <v/>
      </c>
      <c r="K186" s="14" t="str">
        <f t="shared" si="396"/>
        <v/>
      </c>
      <c r="L186" s="14" t="str">
        <f t="shared" si="396"/>
        <v/>
      </c>
      <c r="M186" s="14" t="str">
        <f t="shared" si="396"/>
        <v/>
      </c>
      <c r="N186" s="14" t="str">
        <f t="shared" si="396"/>
        <v/>
      </c>
      <c r="O186" s="14" t="str">
        <f t="shared" si="396"/>
        <v/>
      </c>
      <c r="P186" s="14" t="str">
        <f t="shared" si="396"/>
        <v/>
      </c>
      <c r="Q186" s="14" t="str">
        <f t="shared" si="396"/>
        <v/>
      </c>
      <c r="R186" s="14" t="str">
        <f t="shared" si="396"/>
        <v/>
      </c>
      <c r="S186" s="14" t="str">
        <f t="shared" si="396"/>
        <v/>
      </c>
      <c r="T186" s="14" t="str">
        <f t="shared" si="396"/>
        <v/>
      </c>
      <c r="U186" s="14" t="str">
        <f t="shared" si="396"/>
        <v/>
      </c>
      <c r="V186" s="14" t="str">
        <f t="shared" si="396"/>
        <v/>
      </c>
      <c r="W186" s="14" t="str">
        <f t="shared" si="396"/>
        <v/>
      </c>
      <c r="X186" s="14" t="str">
        <f t="shared" si="396"/>
        <v/>
      </c>
      <c r="Y186" s="14" t="str">
        <f t="shared" si="396"/>
        <v/>
      </c>
      <c r="Z186" s="14" t="str">
        <f t="shared" si="396"/>
        <v/>
      </c>
      <c r="AA186" s="14" t="str">
        <f t="shared" si="396"/>
        <v/>
      </c>
      <c r="AB186" s="14" t="str">
        <f t="shared" si="396"/>
        <v/>
      </c>
      <c r="AC186" s="14" t="str">
        <f t="shared" si="396"/>
        <v/>
      </c>
      <c r="AD186" s="14" t="str">
        <f t="shared" si="396"/>
        <v/>
      </c>
      <c r="AE186" s="14" t="str">
        <f t="shared" si="396"/>
        <v/>
      </c>
      <c r="AF186" s="14" t="str">
        <f t="shared" si="396"/>
        <v/>
      </c>
      <c r="AG186" s="14" t="str">
        <f t="shared" si="396"/>
        <v/>
      </c>
      <c r="AH186" s="14" t="str">
        <f t="shared" si="396"/>
        <v/>
      </c>
      <c r="AI186" s="14" t="str">
        <f t="shared" si="396"/>
        <v/>
      </c>
      <c r="AJ186" s="14" t="str">
        <f t="shared" si="396"/>
        <v/>
      </c>
      <c r="AK186" s="14" t="str">
        <f t="shared" ref="AK186:AW186" si="397">IF(AK182="","",-SUM(AK181:AK182)*$C177)</f>
        <v/>
      </c>
      <c r="AL186" s="14" t="str">
        <f t="shared" si="397"/>
        <v/>
      </c>
      <c r="AM186" s="14" t="str">
        <f t="shared" si="397"/>
        <v/>
      </c>
      <c r="AN186" s="14" t="str">
        <f t="shared" si="397"/>
        <v/>
      </c>
      <c r="AO186" s="14" t="str">
        <f t="shared" si="397"/>
        <v/>
      </c>
      <c r="AP186" s="14" t="str">
        <f t="shared" si="397"/>
        <v/>
      </c>
      <c r="AQ186" s="14" t="str">
        <f t="shared" si="397"/>
        <v/>
      </c>
      <c r="AR186" s="14" t="str">
        <f t="shared" si="397"/>
        <v/>
      </c>
      <c r="AS186" s="14" t="str">
        <f t="shared" si="397"/>
        <v/>
      </c>
      <c r="AT186" s="14" t="str">
        <f t="shared" si="397"/>
        <v/>
      </c>
      <c r="AU186" s="14" t="str">
        <f t="shared" si="397"/>
        <v/>
      </c>
      <c r="AV186" s="14" t="str">
        <f t="shared" si="397"/>
        <v/>
      </c>
      <c r="AW186" s="14" t="str">
        <f t="shared" si="397"/>
        <v/>
      </c>
      <c r="AX186" s="14" t="str">
        <f t="shared" ref="AX186:BA186" si="398">IF(AX182="","",-SUM(AX181:AX182)*$C177)</f>
        <v/>
      </c>
      <c r="AY186" s="14" t="str">
        <f t="shared" si="398"/>
        <v/>
      </c>
      <c r="AZ186" s="14" t="str">
        <f t="shared" si="398"/>
        <v/>
      </c>
      <c r="BA186" s="14" t="str">
        <f t="shared" si="398"/>
        <v/>
      </c>
    </row>
    <row r="187" spans="2:53">
      <c r="B187" s="38" t="s">
        <v>419</v>
      </c>
      <c r="C187" s="16"/>
      <c r="D187" s="14">
        <f>IF(D182="","",-PPMT($C177,D$7,$C176,-SUM($D182:D182)))</f>
        <v>-4338.5508882253516</v>
      </c>
      <c r="E187" s="14">
        <f>IF(E182="","",-PPMT($C177,E$7,$C176,-SUM($D182:E182)))</f>
        <v>-4663.942204842253</v>
      </c>
      <c r="F187" s="14">
        <f>IF(F182="","",-PPMT($C177,F$7,$C176,-SUM($D182:F182)))</f>
        <v>-5013.737870205422</v>
      </c>
      <c r="G187" s="14">
        <f>IF(G182="","",-PPMT($C177,G$7,$C176,-SUM($D182:G182)))</f>
        <v>-5389.7682104708292</v>
      </c>
      <c r="H187" s="14">
        <f>IF(H182="","",-PPMT($C177,H$7,$C176,-SUM($D182:H182)))</f>
        <v>-5794.0008262561414</v>
      </c>
      <c r="I187" s="14" t="str">
        <f>IF(I182="","",-PPMT($C177,I$7,$C176,-SUM($D182:I182)))</f>
        <v/>
      </c>
      <c r="J187" s="14" t="str">
        <f>IF(J182="","",-PPMT($C177,J$7,$C176,-SUM($D182:J182)))</f>
        <v/>
      </c>
      <c r="K187" s="14" t="str">
        <f>IF(K182="","",-PPMT($C177,K$7,$C176,-SUM($D182:K182)))</f>
        <v/>
      </c>
      <c r="L187" s="14" t="str">
        <f>IF(L182="","",-PPMT($C177,L$7,$C176,-SUM($D182:L182)))</f>
        <v/>
      </c>
      <c r="M187" s="14" t="str">
        <f>IF(M182="","",-PPMT($C177,M$7,$C176,-SUM($D182:M182)))</f>
        <v/>
      </c>
      <c r="N187" s="14" t="str">
        <f>IF(N182="","",-PPMT($C177,N$7,$C176,-SUM($D182:N182)))</f>
        <v/>
      </c>
      <c r="O187" s="14" t="str">
        <f>IF(O182="","",-PPMT($C177,O$7,$C176,-SUM($D182:O182)))</f>
        <v/>
      </c>
      <c r="P187" s="14" t="str">
        <f>IF(P182="","",-PPMT($C177,P$7,$C176,-SUM($D182:P182)))</f>
        <v/>
      </c>
      <c r="Q187" s="14" t="str">
        <f>IF(Q182="","",-PPMT($C177,Q$7,$C176,-SUM($D182:Q182)))</f>
        <v/>
      </c>
      <c r="R187" s="14" t="str">
        <f>IF(R182="","",-PPMT($C177,R$7,$C176,-SUM($D182:R182)))</f>
        <v/>
      </c>
      <c r="S187" s="14" t="str">
        <f>IF(S182="","",-PPMT($C177,S$7,$C176,-SUM($D182:S182)))</f>
        <v/>
      </c>
      <c r="T187" s="14" t="str">
        <f>IF(T182="","",-PPMT($C177,T$7,$C176,-SUM($D182:T182)))</f>
        <v/>
      </c>
      <c r="U187" s="14" t="str">
        <f>IF(U182="","",-PPMT($C177,U$7,$C176,-SUM($D182:U182)))</f>
        <v/>
      </c>
      <c r="V187" s="14" t="str">
        <f>IF(V182="","",-PPMT($C177,V$7,$C176,-SUM($D182:V182)))</f>
        <v/>
      </c>
      <c r="W187" s="14" t="str">
        <f>IF(W182="","",-PPMT($C177,W$7,$C176,-SUM($D182:W182)))</f>
        <v/>
      </c>
      <c r="X187" s="14" t="str">
        <f>IF(X182="","",-PPMT($C177,X$7,$C176,-SUM($D182:X182)))</f>
        <v/>
      </c>
      <c r="Y187" s="14" t="str">
        <f>IF(Y182="","",-PPMT($C177,Y$7,$C176,-SUM($D182:Y182)))</f>
        <v/>
      </c>
      <c r="Z187" s="14" t="str">
        <f>IF(Z182="","",-PPMT($C177,Z$7,$C176,-SUM($D182:Z182)))</f>
        <v/>
      </c>
      <c r="AA187" s="14" t="str">
        <f>IF(AA182="","",-PPMT($C177,AA$7,$C176,-SUM($D182:AA182)))</f>
        <v/>
      </c>
      <c r="AB187" s="14" t="str">
        <f>IF(AB182="","",-PPMT($C177,AB$7,$C176,-SUM($D182:AB182)))</f>
        <v/>
      </c>
      <c r="AC187" s="14" t="str">
        <f>IF(AC182="","",-PPMT($C177,AC$7,$C176,-SUM($D182:AC182)))</f>
        <v/>
      </c>
      <c r="AD187" s="14" t="str">
        <f>IF(AD182="","",-PPMT($C177,AD$7,$C176,-SUM($D182:AD182)))</f>
        <v/>
      </c>
      <c r="AE187" s="14" t="str">
        <f>IF(AE182="","",-PPMT($C177,AE$7,$C176,-SUM($D182:AE182)))</f>
        <v/>
      </c>
      <c r="AF187" s="14" t="str">
        <f>IF(AF182="","",-PPMT($C177,AF$7,$C176,-SUM($D182:AF182)))</f>
        <v/>
      </c>
      <c r="AG187" s="14" t="str">
        <f>IF(AG182="","",-PPMT($C177,AG$7,$C176,-SUM($D182:AG182)))</f>
        <v/>
      </c>
      <c r="AH187" s="14" t="str">
        <f>IF(AH182="","",-PPMT($C177,AH$7,$C176,-SUM($D182:AH182)))</f>
        <v/>
      </c>
      <c r="AI187" s="14" t="str">
        <f>IF(AI182="","",-PPMT($C177,AI$7,$C176,-SUM($D182:AI182)))</f>
        <v/>
      </c>
      <c r="AJ187" s="14" t="str">
        <f>IF(AJ182="","",-PPMT($C177,AJ$7,$C176,-SUM($D182:AJ182)))</f>
        <v/>
      </c>
      <c r="AK187" s="14" t="str">
        <f>IF(AK182="","",-PPMT($C177,AK$7,$C176,-SUM($D182:AK182)))</f>
        <v/>
      </c>
      <c r="AL187" s="14" t="str">
        <f>IF(AL182="","",-PPMT($C177,AL$7,$C176,-SUM($D182:AL182)))</f>
        <v/>
      </c>
      <c r="AM187" s="14" t="str">
        <f>IF(AM182="","",-PPMT($C177,AM$7,$C176,-SUM($D182:AM182)))</f>
        <v/>
      </c>
      <c r="AN187" s="14" t="str">
        <f>IF(AN182="","",-PPMT($C177,AN$7,$C176,-SUM($D182:AN182)))</f>
        <v/>
      </c>
      <c r="AO187" s="14" t="str">
        <f>IF(AO182="","",-PPMT($C177,AO$7,$C176,-SUM($D182:AO182)))</f>
        <v/>
      </c>
      <c r="AP187" s="14" t="str">
        <f>IF(AP182="","",-PPMT($C177,AP$7,$C176,-SUM($D182:AP182)))</f>
        <v/>
      </c>
      <c r="AQ187" s="14" t="str">
        <f>IF(AQ182="","",-PPMT($C177,AQ$7,$C176,-SUM($D182:AQ182)))</f>
        <v/>
      </c>
      <c r="AR187" s="14" t="str">
        <f>IF(AR182="","",-PPMT($C177,AR$7,$C176,-SUM($D182:AR182)))</f>
        <v/>
      </c>
      <c r="AS187" s="14" t="str">
        <f>IF(AS182="","",-PPMT($C177,AS$7,$C176,-SUM($D182:AS182)))</f>
        <v/>
      </c>
      <c r="AT187" s="14" t="str">
        <f>IF(AT182="","",-PPMT($C177,AT$7,$C176,-SUM($D182:AT182)))</f>
        <v/>
      </c>
      <c r="AU187" s="14" t="str">
        <f>IF(AU182="","",-PPMT($C177,AU$7,$C176,-SUM($D182:AU182)))</f>
        <v/>
      </c>
      <c r="AV187" s="14" t="str">
        <f>IF(AV182="","",-PPMT($C177,AV$7,$C176,-SUM($D182:AV182)))</f>
        <v/>
      </c>
      <c r="AW187" s="14" t="str">
        <f>IF(AW182="","",-PPMT($C177,AW$7,$C176,-SUM($D182:AW182)))</f>
        <v/>
      </c>
      <c r="AX187" s="14" t="str">
        <f>IF(AX182="","",-PPMT($C177,AX$7,$C176,-SUM($D182:AX182)))</f>
        <v/>
      </c>
      <c r="AY187" s="14" t="str">
        <f>IF(AY182="","",-PPMT($C177,AY$7,$C176,-SUM($D182:AY182)))</f>
        <v/>
      </c>
      <c r="AZ187" s="14" t="str">
        <f>IF(AZ182="","",-PPMT($C177,AZ$7,$C176,-SUM($D182:AZ182)))</f>
        <v/>
      </c>
      <c r="BA187" s="14" t="str">
        <f>IF(BA182="","",-PPMT($C177,BA$7,$C176,-SUM($D182:BA182)))</f>
        <v/>
      </c>
    </row>
    <row r="188" spans="2:53">
      <c r="B188" s="38" t="s">
        <v>413</v>
      </c>
      <c r="C188" s="16"/>
      <c r="D188" s="14">
        <f>IF(D182="","",SUM(D186:D187))</f>
        <v>-6228.5508882253516</v>
      </c>
      <c r="E188" s="14">
        <f t="shared" ref="E188" si="399">IF(E182="","",SUM(E186:E187))</f>
        <v>-6228.5508882253516</v>
      </c>
      <c r="F188" s="14">
        <f t="shared" ref="F188" si="400">IF(F182="","",SUM(F186:F187))</f>
        <v>-6228.5508882253516</v>
      </c>
      <c r="G188" s="14">
        <f t="shared" ref="G188" si="401">IF(G182="","",SUM(G186:G187))</f>
        <v>-6228.5508882253525</v>
      </c>
      <c r="H188" s="14">
        <f t="shared" ref="H188" si="402">IF(H182="","",SUM(H186:H187))</f>
        <v>-6228.5508882253525</v>
      </c>
      <c r="I188" s="14" t="str">
        <f t="shared" ref="I188" si="403">IF(I182="","",SUM(I186:I187))</f>
        <v/>
      </c>
      <c r="J188" s="14" t="str">
        <f t="shared" ref="J188" si="404">IF(J182="","",SUM(J186:J187))</f>
        <v/>
      </c>
      <c r="K188" s="14" t="str">
        <f t="shared" ref="K188" si="405">IF(K182="","",SUM(K186:K187))</f>
        <v/>
      </c>
      <c r="L188" s="14" t="str">
        <f t="shared" ref="L188" si="406">IF(L182="","",SUM(L186:L187))</f>
        <v/>
      </c>
      <c r="M188" s="14" t="str">
        <f t="shared" ref="M188" si="407">IF(M182="","",SUM(M186:M187))</f>
        <v/>
      </c>
      <c r="N188" s="14" t="str">
        <f t="shared" ref="N188" si="408">IF(N182="","",SUM(N186:N187))</f>
        <v/>
      </c>
      <c r="O188" s="14" t="str">
        <f t="shared" ref="O188" si="409">IF(O182="","",SUM(O186:O187))</f>
        <v/>
      </c>
      <c r="P188" s="14" t="str">
        <f t="shared" ref="P188" si="410">IF(P182="","",SUM(P186:P187))</f>
        <v/>
      </c>
      <c r="Q188" s="14" t="str">
        <f t="shared" ref="Q188" si="411">IF(Q182="","",SUM(Q186:Q187))</f>
        <v/>
      </c>
      <c r="R188" s="14" t="str">
        <f t="shared" ref="R188" si="412">IF(R182="","",SUM(R186:R187))</f>
        <v/>
      </c>
      <c r="S188" s="14" t="str">
        <f t="shared" ref="S188" si="413">IF(S182="","",SUM(S186:S187))</f>
        <v/>
      </c>
      <c r="T188" s="14" t="str">
        <f t="shared" ref="T188" si="414">IF(T182="","",SUM(T186:T187))</f>
        <v/>
      </c>
      <c r="U188" s="14" t="str">
        <f t="shared" ref="U188" si="415">IF(U182="","",SUM(U186:U187))</f>
        <v/>
      </c>
      <c r="V188" s="14" t="str">
        <f t="shared" ref="V188" si="416">IF(V182="","",SUM(V186:V187))</f>
        <v/>
      </c>
      <c r="W188" s="14" t="str">
        <f t="shared" ref="W188" si="417">IF(W182="","",SUM(W186:W187))</f>
        <v/>
      </c>
      <c r="X188" s="14" t="str">
        <f t="shared" ref="X188" si="418">IF(X182="","",SUM(X186:X187))</f>
        <v/>
      </c>
      <c r="Y188" s="14" t="str">
        <f t="shared" ref="Y188" si="419">IF(Y182="","",SUM(Y186:Y187))</f>
        <v/>
      </c>
      <c r="Z188" s="14" t="str">
        <f t="shared" ref="Z188" si="420">IF(Z182="","",SUM(Z186:Z187))</f>
        <v/>
      </c>
      <c r="AA188" s="14" t="str">
        <f t="shared" ref="AA188" si="421">IF(AA182="","",SUM(AA186:AA187))</f>
        <v/>
      </c>
      <c r="AB188" s="14" t="str">
        <f t="shared" ref="AB188" si="422">IF(AB182="","",SUM(AB186:AB187))</f>
        <v/>
      </c>
      <c r="AC188" s="14" t="str">
        <f t="shared" ref="AC188" si="423">IF(AC182="","",SUM(AC186:AC187))</f>
        <v/>
      </c>
      <c r="AD188" s="14" t="str">
        <f t="shared" ref="AD188" si="424">IF(AD182="","",SUM(AD186:AD187))</f>
        <v/>
      </c>
      <c r="AE188" s="14" t="str">
        <f t="shared" ref="AE188" si="425">IF(AE182="","",SUM(AE186:AE187))</f>
        <v/>
      </c>
      <c r="AF188" s="14" t="str">
        <f t="shared" ref="AF188" si="426">IF(AF182="","",SUM(AF186:AF187))</f>
        <v/>
      </c>
      <c r="AG188" s="14" t="str">
        <f t="shared" ref="AG188" si="427">IF(AG182="","",SUM(AG186:AG187))</f>
        <v/>
      </c>
      <c r="AH188" s="14" t="str">
        <f t="shared" ref="AH188" si="428">IF(AH182="","",SUM(AH186:AH187))</f>
        <v/>
      </c>
      <c r="AI188" s="14" t="str">
        <f t="shared" ref="AI188" si="429">IF(AI182="","",SUM(AI186:AI187))</f>
        <v/>
      </c>
      <c r="AJ188" s="14" t="str">
        <f t="shared" ref="AJ188:AW188" si="430">IF(AJ182="","",SUM(AJ186:AJ187))</f>
        <v/>
      </c>
      <c r="AK188" s="14" t="str">
        <f t="shared" si="430"/>
        <v/>
      </c>
      <c r="AL188" s="14" t="str">
        <f t="shared" si="430"/>
        <v/>
      </c>
      <c r="AM188" s="14" t="str">
        <f t="shared" si="430"/>
        <v/>
      </c>
      <c r="AN188" s="14" t="str">
        <f t="shared" si="430"/>
        <v/>
      </c>
      <c r="AO188" s="14" t="str">
        <f t="shared" si="430"/>
        <v/>
      </c>
      <c r="AP188" s="14" t="str">
        <f t="shared" si="430"/>
        <v/>
      </c>
      <c r="AQ188" s="14" t="str">
        <f t="shared" si="430"/>
        <v/>
      </c>
      <c r="AR188" s="14" t="str">
        <f t="shared" si="430"/>
        <v/>
      </c>
      <c r="AS188" s="14" t="str">
        <f t="shared" si="430"/>
        <v/>
      </c>
      <c r="AT188" s="14" t="str">
        <f t="shared" si="430"/>
        <v/>
      </c>
      <c r="AU188" s="14" t="str">
        <f t="shared" si="430"/>
        <v/>
      </c>
      <c r="AV188" s="14" t="str">
        <f t="shared" si="430"/>
        <v/>
      </c>
      <c r="AW188" s="14" t="str">
        <f t="shared" si="430"/>
        <v/>
      </c>
      <c r="AX188" s="14" t="str">
        <f t="shared" ref="AX188:BA188" si="431">IF(AX182="","",SUM(AX186:AX187))</f>
        <v/>
      </c>
      <c r="AY188" s="14" t="str">
        <f t="shared" si="431"/>
        <v/>
      </c>
      <c r="AZ188" s="14" t="str">
        <f t="shared" si="431"/>
        <v/>
      </c>
      <c r="BA188" s="14" t="str">
        <f t="shared" si="431"/>
        <v/>
      </c>
    </row>
    <row r="189" spans="2:53" s="62" customFormat="1">
      <c r="B189" s="38"/>
      <c r="C189" s="6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row>
    <row r="190" spans="2:53">
      <c r="B190" s="33" t="s">
        <v>47</v>
      </c>
      <c r="C190" s="16"/>
      <c r="D190" s="16"/>
      <c r="E190" s="16"/>
      <c r="F190" s="16"/>
      <c r="G190" s="16"/>
      <c r="H190" s="16"/>
      <c r="I190" s="16"/>
      <c r="J190" s="16"/>
      <c r="K190" s="16"/>
      <c r="L190" s="16"/>
      <c r="M190" s="16"/>
      <c r="N190" s="16"/>
      <c r="O190" s="16"/>
      <c r="P190" s="16"/>
    </row>
    <row r="191" spans="2:53">
      <c r="C191" s="16"/>
      <c r="D191" s="16"/>
      <c r="E191" s="16"/>
      <c r="F191" s="16"/>
      <c r="G191" s="16"/>
      <c r="H191" s="16"/>
      <c r="I191" s="16"/>
      <c r="J191" s="16"/>
      <c r="K191" s="16"/>
      <c r="L191" s="16"/>
      <c r="M191" s="16"/>
      <c r="N191" s="16"/>
      <c r="O191" s="16"/>
      <c r="P191" s="16"/>
    </row>
    <row r="192" spans="2:53" ht="25.5" customHeight="1">
      <c r="B192" s="97" t="s">
        <v>554</v>
      </c>
      <c r="C192" s="97"/>
      <c r="D192" s="97"/>
      <c r="E192" s="97"/>
      <c r="F192" s="97"/>
      <c r="G192" s="97"/>
      <c r="H192" s="97"/>
      <c r="I192" s="97"/>
      <c r="J192" s="16"/>
      <c r="K192" s="16"/>
      <c r="L192" s="16"/>
      <c r="M192" s="16"/>
      <c r="N192" s="16"/>
      <c r="O192" s="16"/>
      <c r="P192" s="16"/>
    </row>
    <row r="193" spans="2:53">
      <c r="C193" s="16"/>
      <c r="D193" s="16"/>
      <c r="E193" s="16"/>
      <c r="F193" s="16"/>
      <c r="G193" s="16"/>
      <c r="H193" s="16"/>
      <c r="I193" s="16"/>
      <c r="J193" s="16"/>
      <c r="K193" s="16"/>
      <c r="L193" s="16"/>
      <c r="M193" s="16"/>
      <c r="N193" s="16"/>
      <c r="O193" s="16"/>
      <c r="P193" s="16"/>
    </row>
    <row r="194" spans="2:53">
      <c r="B194" s="1" t="s">
        <v>477</v>
      </c>
      <c r="D194" s="14">
        <f t="shared" ref="D194:AI194" si="432">IF(OR($C175="No",D$7&gt;Prt2EqpLife),"",SUM(D$15,D$21,D$26,D$32,D186))</f>
        <v>4174.16</v>
      </c>
      <c r="E194" s="14">
        <f t="shared" si="432"/>
        <v>267.79131661690212</v>
      </c>
      <c r="F194" s="14">
        <f t="shared" si="432"/>
        <v>728.15498198007117</v>
      </c>
      <c r="G194" s="14">
        <f t="shared" si="432"/>
        <v>1216.9646822454774</v>
      </c>
      <c r="H194" s="14">
        <f t="shared" si="432"/>
        <v>1736.2322452307894</v>
      </c>
      <c r="I194" s="14">
        <f t="shared" si="432"/>
        <v>2288.1179533440009</v>
      </c>
      <c r="J194" s="14">
        <f t="shared" si="432"/>
        <v>2407.8003124108809</v>
      </c>
      <c r="K194" s="14">
        <f t="shared" si="432"/>
        <v>2529.8763186590986</v>
      </c>
      <c r="L194" s="14" t="str">
        <f t="shared" si="432"/>
        <v/>
      </c>
      <c r="M194" s="14" t="str">
        <f t="shared" si="432"/>
        <v/>
      </c>
      <c r="N194" s="14" t="str">
        <f t="shared" si="432"/>
        <v/>
      </c>
      <c r="O194" s="14" t="str">
        <f t="shared" si="432"/>
        <v/>
      </c>
      <c r="P194" s="14" t="str">
        <f t="shared" si="432"/>
        <v/>
      </c>
      <c r="Q194" s="14" t="str">
        <f t="shared" si="432"/>
        <v/>
      </c>
      <c r="R194" s="14" t="str">
        <f t="shared" si="432"/>
        <v/>
      </c>
      <c r="S194" s="14" t="str">
        <f t="shared" si="432"/>
        <v/>
      </c>
      <c r="T194" s="14" t="str">
        <f t="shared" si="432"/>
        <v/>
      </c>
      <c r="U194" s="14" t="str">
        <f t="shared" si="432"/>
        <v/>
      </c>
      <c r="V194" s="14" t="str">
        <f t="shared" si="432"/>
        <v/>
      </c>
      <c r="W194" s="14" t="str">
        <f t="shared" si="432"/>
        <v/>
      </c>
      <c r="X194" s="14" t="str">
        <f t="shared" si="432"/>
        <v/>
      </c>
      <c r="Y194" s="14" t="str">
        <f t="shared" si="432"/>
        <v/>
      </c>
      <c r="Z194" s="14" t="str">
        <f t="shared" si="432"/>
        <v/>
      </c>
      <c r="AA194" s="14" t="str">
        <f t="shared" si="432"/>
        <v/>
      </c>
      <c r="AB194" s="14" t="str">
        <f t="shared" si="432"/>
        <v/>
      </c>
      <c r="AC194" s="14" t="str">
        <f t="shared" si="432"/>
        <v/>
      </c>
      <c r="AD194" s="14" t="str">
        <f t="shared" si="432"/>
        <v/>
      </c>
      <c r="AE194" s="14" t="str">
        <f t="shared" si="432"/>
        <v/>
      </c>
      <c r="AF194" s="14" t="str">
        <f t="shared" si="432"/>
        <v/>
      </c>
      <c r="AG194" s="14" t="str">
        <f t="shared" si="432"/>
        <v/>
      </c>
      <c r="AH194" s="14" t="str">
        <f t="shared" si="432"/>
        <v/>
      </c>
      <c r="AI194" s="14" t="str">
        <f t="shared" si="432"/>
        <v/>
      </c>
      <c r="AJ194" s="14" t="str">
        <f t="shared" ref="AJ194:BA194" si="433">IF(OR($C175="No",AJ$7&gt;Prt2EqpLife),"",SUM(AJ$15,AJ$21,AJ$26,AJ$32,AJ186))</f>
        <v/>
      </c>
      <c r="AK194" s="14" t="str">
        <f t="shared" si="433"/>
        <v/>
      </c>
      <c r="AL194" s="14" t="str">
        <f t="shared" si="433"/>
        <v/>
      </c>
      <c r="AM194" s="14" t="str">
        <f t="shared" si="433"/>
        <v/>
      </c>
      <c r="AN194" s="14" t="str">
        <f t="shared" si="433"/>
        <v/>
      </c>
      <c r="AO194" s="14" t="str">
        <f t="shared" si="433"/>
        <v/>
      </c>
      <c r="AP194" s="14" t="str">
        <f t="shared" si="433"/>
        <v/>
      </c>
      <c r="AQ194" s="14" t="str">
        <f t="shared" si="433"/>
        <v/>
      </c>
      <c r="AR194" s="14" t="str">
        <f t="shared" si="433"/>
        <v/>
      </c>
      <c r="AS194" s="14" t="str">
        <f t="shared" si="433"/>
        <v/>
      </c>
      <c r="AT194" s="14" t="str">
        <f t="shared" si="433"/>
        <v/>
      </c>
      <c r="AU194" s="14" t="str">
        <f t="shared" si="433"/>
        <v/>
      </c>
      <c r="AV194" s="14" t="str">
        <f t="shared" si="433"/>
        <v/>
      </c>
      <c r="AW194" s="14" t="str">
        <f t="shared" si="433"/>
        <v/>
      </c>
      <c r="AX194" s="14" t="str">
        <f t="shared" si="433"/>
        <v/>
      </c>
      <c r="AY194" s="14" t="str">
        <f t="shared" si="433"/>
        <v/>
      </c>
      <c r="AZ194" s="14" t="str">
        <f t="shared" si="433"/>
        <v/>
      </c>
      <c r="BA194" s="14" t="str">
        <f t="shared" si="433"/>
        <v/>
      </c>
    </row>
    <row r="195" spans="2:53">
      <c r="B195" s="1" t="s">
        <v>478</v>
      </c>
      <c r="D195" s="14">
        <f t="shared" ref="D195:AJ195" si="434">IF(OR($C175="No",D$7&gt;Prt2EqpLife),"",-D194*Prt2TaxRate)</f>
        <v>-1252.2479999999998</v>
      </c>
      <c r="E195" s="14">
        <f t="shared" si="434"/>
        <v>-80.337394985070631</v>
      </c>
      <c r="F195" s="14">
        <f t="shared" si="434"/>
        <v>-218.44649459402135</v>
      </c>
      <c r="G195" s="14">
        <f t="shared" si="434"/>
        <v>-365.08940467364323</v>
      </c>
      <c r="H195" s="14">
        <f t="shared" si="434"/>
        <v>-520.86967356923685</v>
      </c>
      <c r="I195" s="14">
        <f t="shared" si="434"/>
        <v>-686.43538600320028</v>
      </c>
      <c r="J195" s="14">
        <f t="shared" si="434"/>
        <v>-722.3400937232642</v>
      </c>
      <c r="K195" s="14">
        <f t="shared" si="434"/>
        <v>-758.96289559772958</v>
      </c>
      <c r="L195" s="14" t="str">
        <f t="shared" si="434"/>
        <v/>
      </c>
      <c r="M195" s="14" t="str">
        <f t="shared" si="434"/>
        <v/>
      </c>
      <c r="N195" s="14" t="str">
        <f t="shared" si="434"/>
        <v/>
      </c>
      <c r="O195" s="14" t="str">
        <f t="shared" si="434"/>
        <v/>
      </c>
      <c r="P195" s="14" t="str">
        <f t="shared" si="434"/>
        <v/>
      </c>
      <c r="Q195" s="14" t="str">
        <f t="shared" si="434"/>
        <v/>
      </c>
      <c r="R195" s="14" t="str">
        <f t="shared" si="434"/>
        <v/>
      </c>
      <c r="S195" s="14" t="str">
        <f t="shared" si="434"/>
        <v/>
      </c>
      <c r="T195" s="14" t="str">
        <f t="shared" si="434"/>
        <v/>
      </c>
      <c r="U195" s="14" t="str">
        <f t="shared" si="434"/>
        <v/>
      </c>
      <c r="V195" s="14" t="str">
        <f t="shared" si="434"/>
        <v/>
      </c>
      <c r="W195" s="14" t="str">
        <f t="shared" si="434"/>
        <v/>
      </c>
      <c r="X195" s="14" t="str">
        <f t="shared" si="434"/>
        <v/>
      </c>
      <c r="Y195" s="14" t="str">
        <f t="shared" si="434"/>
        <v/>
      </c>
      <c r="Z195" s="14" t="str">
        <f t="shared" si="434"/>
        <v/>
      </c>
      <c r="AA195" s="14" t="str">
        <f t="shared" si="434"/>
        <v/>
      </c>
      <c r="AB195" s="14" t="str">
        <f t="shared" si="434"/>
        <v/>
      </c>
      <c r="AC195" s="14" t="str">
        <f t="shared" si="434"/>
        <v/>
      </c>
      <c r="AD195" s="14" t="str">
        <f t="shared" si="434"/>
        <v/>
      </c>
      <c r="AE195" s="14" t="str">
        <f t="shared" si="434"/>
        <v/>
      </c>
      <c r="AF195" s="14" t="str">
        <f t="shared" si="434"/>
        <v/>
      </c>
      <c r="AG195" s="14" t="str">
        <f t="shared" si="434"/>
        <v/>
      </c>
      <c r="AH195" s="14" t="str">
        <f t="shared" si="434"/>
        <v/>
      </c>
      <c r="AI195" s="14" t="str">
        <f t="shared" si="434"/>
        <v/>
      </c>
      <c r="AJ195" s="14" t="str">
        <f t="shared" si="434"/>
        <v/>
      </c>
      <c r="AK195" s="14" t="str">
        <f t="shared" ref="AK195" si="435">IF(OR($C175="No",AK$7&gt;Prt2EqpLife),"",-AK194*Prt2TaxRate)</f>
        <v/>
      </c>
      <c r="AL195" s="14" t="str">
        <f t="shared" ref="AL195" si="436">IF(OR($C175="No",AL$7&gt;Prt2EqpLife),"",-AL194*Prt2TaxRate)</f>
        <v/>
      </c>
      <c r="AM195" s="14" t="str">
        <f t="shared" ref="AM195" si="437">IF(OR($C175="No",AM$7&gt;Prt2EqpLife),"",-AM194*Prt2TaxRate)</f>
        <v/>
      </c>
      <c r="AN195" s="14" t="str">
        <f t="shared" ref="AN195" si="438">IF(OR($C175="No",AN$7&gt;Prt2EqpLife),"",-AN194*Prt2TaxRate)</f>
        <v/>
      </c>
      <c r="AO195" s="14" t="str">
        <f t="shared" ref="AO195" si="439">IF(OR($C175="No",AO$7&gt;Prt2EqpLife),"",-AO194*Prt2TaxRate)</f>
        <v/>
      </c>
      <c r="AP195" s="14" t="str">
        <f t="shared" ref="AP195" si="440">IF(OR($C175="No",AP$7&gt;Prt2EqpLife),"",-AP194*Prt2TaxRate)</f>
        <v/>
      </c>
      <c r="AQ195" s="14" t="str">
        <f t="shared" ref="AQ195" si="441">IF(OR($C175="No",AQ$7&gt;Prt2EqpLife),"",-AQ194*Prt2TaxRate)</f>
        <v/>
      </c>
      <c r="AR195" s="14" t="str">
        <f t="shared" ref="AR195" si="442">IF(OR($C175="No",AR$7&gt;Prt2EqpLife),"",-AR194*Prt2TaxRate)</f>
        <v/>
      </c>
      <c r="AS195" s="14" t="str">
        <f t="shared" ref="AS195" si="443">IF(OR($C175="No",AS$7&gt;Prt2EqpLife),"",-AS194*Prt2TaxRate)</f>
        <v/>
      </c>
      <c r="AT195" s="14" t="str">
        <f t="shared" ref="AT195" si="444">IF(OR($C175="No",AT$7&gt;Prt2EqpLife),"",-AT194*Prt2TaxRate)</f>
        <v/>
      </c>
      <c r="AU195" s="14" t="str">
        <f t="shared" ref="AU195" si="445">IF(OR($C175="No",AU$7&gt;Prt2EqpLife),"",-AU194*Prt2TaxRate)</f>
        <v/>
      </c>
      <c r="AV195" s="14" t="str">
        <f t="shared" ref="AV195" si="446">IF(OR($C175="No",AV$7&gt;Prt2EqpLife),"",-AV194*Prt2TaxRate)</f>
        <v/>
      </c>
      <c r="AW195" s="14" t="str">
        <f t="shared" ref="AW195" si="447">IF(OR($C175="No",AW$7&gt;Prt2EqpLife),"",-AW194*Prt2TaxRate)</f>
        <v/>
      </c>
      <c r="AX195" s="14" t="str">
        <f t="shared" ref="AX195" si="448">IF(OR($C175="No",AX$7&gt;Prt2EqpLife),"",-AX194*Prt2TaxRate)</f>
        <v/>
      </c>
      <c r="AY195" s="14" t="str">
        <f t="shared" ref="AY195" si="449">IF(OR($C175="No",AY$7&gt;Prt2EqpLife),"",-AY194*Prt2TaxRate)</f>
        <v/>
      </c>
      <c r="AZ195" s="14" t="str">
        <f t="shared" ref="AZ195" si="450">IF(OR($C175="No",AZ$7&gt;Prt2EqpLife),"",-AZ194*Prt2TaxRate)</f>
        <v/>
      </c>
      <c r="BA195" s="14" t="str">
        <f t="shared" ref="BA195" si="451">IF(OR($C175="No",BA$7&gt;Prt2EqpLife),"",-BA194*Prt2TaxRate)</f>
        <v/>
      </c>
    </row>
    <row r="196" spans="2:53">
      <c r="D196" s="16"/>
      <c r="E196" s="16"/>
      <c r="F196" s="16"/>
      <c r="G196" s="16"/>
      <c r="H196" s="16"/>
      <c r="I196" s="16"/>
      <c r="J196" s="16"/>
      <c r="K196" s="16"/>
      <c r="L196" s="16"/>
      <c r="M196" s="16"/>
      <c r="N196" s="16"/>
      <c r="O196" s="16"/>
      <c r="P196" s="16"/>
      <c r="Q196" s="16"/>
    </row>
    <row r="197" spans="2:53">
      <c r="B197" s="1" t="s">
        <v>476</v>
      </c>
      <c r="D197" s="14">
        <f t="shared" ref="D197:AI197" si="452">IF(OR($C175="No",D$7&gt;Prt2EqpLife),"",SUM(D$15,D$21,D$32,D186))</f>
        <v>-166</v>
      </c>
      <c r="E197" s="14">
        <f t="shared" si="452"/>
        <v>267.79131661690212</v>
      </c>
      <c r="F197" s="14">
        <f t="shared" si="452"/>
        <v>728.15498198007117</v>
      </c>
      <c r="G197" s="14">
        <f t="shared" si="452"/>
        <v>1216.9646822454774</v>
      </c>
      <c r="H197" s="14">
        <f t="shared" si="452"/>
        <v>1736.2322452307894</v>
      </c>
      <c r="I197" s="14">
        <f t="shared" si="452"/>
        <v>2288.1179533440009</v>
      </c>
      <c r="J197" s="14">
        <f t="shared" si="452"/>
        <v>2407.8003124108809</v>
      </c>
      <c r="K197" s="14">
        <f t="shared" si="452"/>
        <v>2529.8763186590986</v>
      </c>
      <c r="L197" s="14" t="str">
        <f t="shared" si="452"/>
        <v/>
      </c>
      <c r="M197" s="14" t="str">
        <f t="shared" si="452"/>
        <v/>
      </c>
      <c r="N197" s="14" t="str">
        <f t="shared" si="452"/>
        <v/>
      </c>
      <c r="O197" s="14" t="str">
        <f t="shared" si="452"/>
        <v/>
      </c>
      <c r="P197" s="14" t="str">
        <f t="shared" si="452"/>
        <v/>
      </c>
      <c r="Q197" s="14" t="str">
        <f t="shared" si="452"/>
        <v/>
      </c>
      <c r="R197" s="14" t="str">
        <f t="shared" si="452"/>
        <v/>
      </c>
      <c r="S197" s="14" t="str">
        <f t="shared" si="452"/>
        <v/>
      </c>
      <c r="T197" s="14" t="str">
        <f t="shared" si="452"/>
        <v/>
      </c>
      <c r="U197" s="14" t="str">
        <f t="shared" si="452"/>
        <v/>
      </c>
      <c r="V197" s="14" t="str">
        <f t="shared" si="452"/>
        <v/>
      </c>
      <c r="W197" s="14" t="str">
        <f t="shared" si="452"/>
        <v/>
      </c>
      <c r="X197" s="14" t="str">
        <f t="shared" si="452"/>
        <v/>
      </c>
      <c r="Y197" s="14" t="str">
        <f t="shared" si="452"/>
        <v/>
      </c>
      <c r="Z197" s="14" t="str">
        <f t="shared" si="452"/>
        <v/>
      </c>
      <c r="AA197" s="14" t="str">
        <f t="shared" si="452"/>
        <v/>
      </c>
      <c r="AB197" s="14" t="str">
        <f t="shared" si="452"/>
        <v/>
      </c>
      <c r="AC197" s="14" t="str">
        <f t="shared" si="452"/>
        <v/>
      </c>
      <c r="AD197" s="14" t="str">
        <f t="shared" si="452"/>
        <v/>
      </c>
      <c r="AE197" s="14" t="str">
        <f t="shared" si="452"/>
        <v/>
      </c>
      <c r="AF197" s="14" t="str">
        <f t="shared" si="452"/>
        <v/>
      </c>
      <c r="AG197" s="14" t="str">
        <f t="shared" si="452"/>
        <v/>
      </c>
      <c r="AH197" s="14" t="str">
        <f t="shared" si="452"/>
        <v/>
      </c>
      <c r="AI197" s="14" t="str">
        <f t="shared" si="452"/>
        <v/>
      </c>
      <c r="AJ197" s="14" t="str">
        <f t="shared" ref="AJ197:BA197" si="453">IF(OR($C175="No",AJ$7&gt;Prt2EqpLife),"",SUM(AJ$15,AJ$21,AJ$32,AJ186))</f>
        <v/>
      </c>
      <c r="AK197" s="14" t="str">
        <f t="shared" si="453"/>
        <v/>
      </c>
      <c r="AL197" s="14" t="str">
        <f t="shared" si="453"/>
        <v/>
      </c>
      <c r="AM197" s="14" t="str">
        <f t="shared" si="453"/>
        <v/>
      </c>
      <c r="AN197" s="14" t="str">
        <f t="shared" si="453"/>
        <v/>
      </c>
      <c r="AO197" s="14" t="str">
        <f t="shared" si="453"/>
        <v/>
      </c>
      <c r="AP197" s="14" t="str">
        <f t="shared" si="453"/>
        <v/>
      </c>
      <c r="AQ197" s="14" t="str">
        <f t="shared" si="453"/>
        <v/>
      </c>
      <c r="AR197" s="14" t="str">
        <f t="shared" si="453"/>
        <v/>
      </c>
      <c r="AS197" s="14" t="str">
        <f t="shared" si="453"/>
        <v/>
      </c>
      <c r="AT197" s="14" t="str">
        <f t="shared" si="453"/>
        <v/>
      </c>
      <c r="AU197" s="14" t="str">
        <f t="shared" si="453"/>
        <v/>
      </c>
      <c r="AV197" s="14" t="str">
        <f t="shared" si="453"/>
        <v/>
      </c>
      <c r="AW197" s="14" t="str">
        <f t="shared" si="453"/>
        <v/>
      </c>
      <c r="AX197" s="14" t="str">
        <f t="shared" si="453"/>
        <v/>
      </c>
      <c r="AY197" s="14" t="str">
        <f t="shared" si="453"/>
        <v/>
      </c>
      <c r="AZ197" s="14" t="str">
        <f t="shared" si="453"/>
        <v/>
      </c>
      <c r="BA197" s="14" t="str">
        <f t="shared" si="453"/>
        <v/>
      </c>
    </row>
    <row r="198" spans="2:53">
      <c r="B198" s="1" t="s">
        <v>483</v>
      </c>
      <c r="D198" s="14">
        <f>IF(OR($C175="No",D$7&gt;Prt2EqpLife),"",-D197*Prt2TaxRate)</f>
        <v>49.8</v>
      </c>
      <c r="E198" s="14">
        <f t="shared" ref="E198:AJ198" si="454">IF(OR($C178="No",E$7&gt;Prt2EqpLife),"",-E197*Prt2TaxRate)</f>
        <v>-80.337394985070631</v>
      </c>
      <c r="F198" s="14">
        <f t="shared" si="454"/>
        <v>-218.44649459402135</v>
      </c>
      <c r="G198" s="14">
        <f t="shared" si="454"/>
        <v>-365.08940467364323</v>
      </c>
      <c r="H198" s="14">
        <f t="shared" si="454"/>
        <v>-520.86967356923685</v>
      </c>
      <c r="I198" s="14">
        <f t="shared" si="454"/>
        <v>-686.43538600320028</v>
      </c>
      <c r="J198" s="14">
        <f t="shared" si="454"/>
        <v>-722.3400937232642</v>
      </c>
      <c r="K198" s="14">
        <f t="shared" si="454"/>
        <v>-758.96289559772958</v>
      </c>
      <c r="L198" s="14" t="str">
        <f t="shared" si="454"/>
        <v/>
      </c>
      <c r="M198" s="14" t="str">
        <f t="shared" si="454"/>
        <v/>
      </c>
      <c r="N198" s="14" t="str">
        <f t="shared" si="454"/>
        <v/>
      </c>
      <c r="O198" s="14" t="str">
        <f t="shared" si="454"/>
        <v/>
      </c>
      <c r="P198" s="14" t="str">
        <f t="shared" si="454"/>
        <v/>
      </c>
      <c r="Q198" s="14" t="str">
        <f t="shared" si="454"/>
        <v/>
      </c>
      <c r="R198" s="14" t="str">
        <f t="shared" si="454"/>
        <v/>
      </c>
      <c r="S198" s="14" t="str">
        <f t="shared" si="454"/>
        <v/>
      </c>
      <c r="T198" s="14" t="str">
        <f t="shared" si="454"/>
        <v/>
      </c>
      <c r="U198" s="14" t="str">
        <f t="shared" si="454"/>
        <v/>
      </c>
      <c r="V198" s="14" t="str">
        <f t="shared" si="454"/>
        <v/>
      </c>
      <c r="W198" s="14" t="str">
        <f t="shared" si="454"/>
        <v/>
      </c>
      <c r="X198" s="14" t="str">
        <f t="shared" si="454"/>
        <v/>
      </c>
      <c r="Y198" s="14" t="str">
        <f t="shared" si="454"/>
        <v/>
      </c>
      <c r="Z198" s="14" t="str">
        <f t="shared" si="454"/>
        <v/>
      </c>
      <c r="AA198" s="14" t="str">
        <f t="shared" si="454"/>
        <v/>
      </c>
      <c r="AB198" s="14" t="str">
        <f t="shared" si="454"/>
        <v/>
      </c>
      <c r="AC198" s="14" t="str">
        <f t="shared" si="454"/>
        <v/>
      </c>
      <c r="AD198" s="14" t="str">
        <f t="shared" si="454"/>
        <v/>
      </c>
      <c r="AE198" s="14" t="str">
        <f t="shared" si="454"/>
        <v/>
      </c>
      <c r="AF198" s="14" t="str">
        <f t="shared" si="454"/>
        <v/>
      </c>
      <c r="AG198" s="14" t="str">
        <f t="shared" si="454"/>
        <v/>
      </c>
      <c r="AH198" s="14" t="str">
        <f t="shared" si="454"/>
        <v/>
      </c>
      <c r="AI198" s="14" t="str">
        <f t="shared" si="454"/>
        <v/>
      </c>
      <c r="AJ198" s="14" t="str">
        <f t="shared" si="454"/>
        <v/>
      </c>
      <c r="AK198" s="14" t="str">
        <f t="shared" ref="AK198" si="455">IF(OR($C178="No",AK$7&gt;Prt2EqpLife),"",-AK197*Prt2TaxRate)</f>
        <v/>
      </c>
      <c r="AL198" s="14" t="str">
        <f t="shared" ref="AL198" si="456">IF(OR($C178="No",AL$7&gt;Prt2EqpLife),"",-AL197*Prt2TaxRate)</f>
        <v/>
      </c>
      <c r="AM198" s="14" t="str">
        <f t="shared" ref="AM198" si="457">IF(OR($C178="No",AM$7&gt;Prt2EqpLife),"",-AM197*Prt2TaxRate)</f>
        <v/>
      </c>
      <c r="AN198" s="14" t="str">
        <f t="shared" ref="AN198" si="458">IF(OR($C178="No",AN$7&gt;Prt2EqpLife),"",-AN197*Prt2TaxRate)</f>
        <v/>
      </c>
      <c r="AO198" s="14" t="str">
        <f t="shared" ref="AO198" si="459">IF(OR($C178="No",AO$7&gt;Prt2EqpLife),"",-AO197*Prt2TaxRate)</f>
        <v/>
      </c>
      <c r="AP198" s="14" t="str">
        <f t="shared" ref="AP198" si="460">IF(OR($C178="No",AP$7&gt;Prt2EqpLife),"",-AP197*Prt2TaxRate)</f>
        <v/>
      </c>
      <c r="AQ198" s="14" t="str">
        <f t="shared" ref="AQ198" si="461">IF(OR($C178="No",AQ$7&gt;Prt2EqpLife),"",-AQ197*Prt2TaxRate)</f>
        <v/>
      </c>
      <c r="AR198" s="14" t="str">
        <f t="shared" ref="AR198" si="462">IF(OR($C178="No",AR$7&gt;Prt2EqpLife),"",-AR197*Prt2TaxRate)</f>
        <v/>
      </c>
      <c r="AS198" s="14" t="str">
        <f t="shared" ref="AS198" si="463">IF(OR($C178="No",AS$7&gt;Prt2EqpLife),"",-AS197*Prt2TaxRate)</f>
        <v/>
      </c>
      <c r="AT198" s="14" t="str">
        <f t="shared" ref="AT198" si="464">IF(OR($C178="No",AT$7&gt;Prt2EqpLife),"",-AT197*Prt2TaxRate)</f>
        <v/>
      </c>
      <c r="AU198" s="14" t="str">
        <f t="shared" ref="AU198" si="465">IF(OR($C178="No",AU$7&gt;Prt2EqpLife),"",-AU197*Prt2TaxRate)</f>
        <v/>
      </c>
      <c r="AV198" s="14" t="str">
        <f t="shared" ref="AV198" si="466">IF(OR($C178="No",AV$7&gt;Prt2EqpLife),"",-AV197*Prt2TaxRate)</f>
        <v/>
      </c>
      <c r="AW198" s="14" t="str">
        <f t="shared" ref="AW198" si="467">IF(OR($C178="No",AW$7&gt;Prt2EqpLife),"",-AW197*Prt2TaxRate)</f>
        <v/>
      </c>
      <c r="AX198" s="14" t="str">
        <f t="shared" ref="AX198" si="468">IF(OR($C178="No",AX$7&gt;Prt2EqpLife),"",-AX197*Prt2TaxRate)</f>
        <v/>
      </c>
      <c r="AY198" s="14" t="str">
        <f t="shared" ref="AY198" si="469">IF(OR($C178="No",AY$7&gt;Prt2EqpLife),"",-AY197*Prt2TaxRate)</f>
        <v/>
      </c>
      <c r="AZ198" s="14" t="str">
        <f t="shared" ref="AZ198" si="470">IF(OR($C178="No",AZ$7&gt;Prt2EqpLife),"",-AZ197*Prt2TaxRate)</f>
        <v/>
      </c>
      <c r="BA198" s="14" t="str">
        <f t="shared" ref="BA198" si="471">IF(OR($C178="No",BA$7&gt;Prt2EqpLife),"",-BA197*Prt2TaxRate)</f>
        <v/>
      </c>
    </row>
    <row r="199" spans="2:53">
      <c r="D199" s="16"/>
      <c r="E199" s="16"/>
      <c r="F199" s="16"/>
      <c r="G199" s="16"/>
      <c r="H199" s="16"/>
      <c r="I199" s="16"/>
      <c r="J199" s="16"/>
      <c r="K199" s="16"/>
      <c r="L199" s="16"/>
      <c r="M199" s="16"/>
      <c r="N199" s="16"/>
      <c r="O199" s="16"/>
      <c r="P199" s="16"/>
      <c r="Q199" s="16"/>
    </row>
    <row r="200" spans="2:53">
      <c r="B200" s="33" t="s">
        <v>51</v>
      </c>
      <c r="D200" s="16"/>
      <c r="E200" s="16"/>
      <c r="F200" s="16"/>
      <c r="G200" s="16"/>
      <c r="H200" s="16"/>
      <c r="I200" s="16"/>
      <c r="J200" s="16"/>
      <c r="K200" s="16"/>
      <c r="L200" s="16"/>
      <c r="M200" s="16"/>
      <c r="N200" s="16"/>
      <c r="O200" s="16"/>
      <c r="P200" s="16"/>
      <c r="Q200" s="16"/>
    </row>
    <row r="201" spans="2:53">
      <c r="D201" s="16"/>
      <c r="E201" s="16"/>
      <c r="F201" s="16"/>
      <c r="G201" s="16"/>
      <c r="H201" s="16"/>
      <c r="I201" s="16"/>
      <c r="J201" s="16"/>
      <c r="K201" s="16"/>
      <c r="L201" s="16"/>
      <c r="M201" s="16"/>
      <c r="N201" s="16"/>
      <c r="O201" s="16"/>
      <c r="P201" s="16"/>
      <c r="Q201" s="16"/>
    </row>
    <row r="202" spans="2:53" ht="12.75" customHeight="1">
      <c r="B202" s="97" t="s">
        <v>418</v>
      </c>
      <c r="C202" s="97"/>
      <c r="D202" s="97"/>
      <c r="E202" s="97"/>
      <c r="F202" s="97"/>
      <c r="G202" s="97"/>
      <c r="H202" s="97"/>
      <c r="I202" s="97"/>
      <c r="J202" s="16"/>
      <c r="K202" s="16"/>
      <c r="L202" s="16"/>
      <c r="M202" s="16"/>
      <c r="N202" s="16"/>
      <c r="O202" s="16"/>
      <c r="P202" s="16"/>
    </row>
    <row r="203" spans="2:53" ht="12.75" customHeight="1">
      <c r="B203" s="97" t="s">
        <v>428</v>
      </c>
      <c r="C203" s="97"/>
      <c r="D203" s="97"/>
      <c r="E203" s="97"/>
      <c r="F203" s="97"/>
      <c r="G203" s="97"/>
      <c r="H203" s="97"/>
      <c r="I203" s="97"/>
      <c r="J203" s="16"/>
      <c r="K203" s="16"/>
      <c r="L203" s="16"/>
      <c r="M203" s="16"/>
      <c r="N203" s="16"/>
      <c r="O203" s="16"/>
      <c r="P203" s="16"/>
    </row>
    <row r="204" spans="2:53">
      <c r="C204" s="16"/>
      <c r="D204" s="16"/>
      <c r="E204" s="16"/>
      <c r="F204" s="16"/>
      <c r="G204" s="16"/>
      <c r="H204" s="16"/>
      <c r="I204" s="16"/>
      <c r="J204" s="16"/>
      <c r="K204" s="16"/>
      <c r="L204" s="16"/>
      <c r="M204" s="16"/>
      <c r="N204" s="16"/>
      <c r="O204" s="16"/>
      <c r="P204" s="16"/>
    </row>
    <row r="205" spans="2:53">
      <c r="B205" s="1" t="s">
        <v>479</v>
      </c>
      <c r="D205" s="14">
        <f t="shared" ref="D205:AI205" si="472">IF(OR($C175="No",D$7&gt;Prt2EqpLife),"",SUM(D$15,D$21,D$26,D188,D195))</f>
        <v>1733.3611117746484</v>
      </c>
      <c r="E205" s="14">
        <f t="shared" si="472"/>
        <v>-1326.4882832104217</v>
      </c>
      <c r="F205" s="14">
        <f t="shared" si="472"/>
        <v>-1354.0293828193721</v>
      </c>
      <c r="G205" s="14">
        <f t="shared" si="472"/>
        <v>-1387.8929328989955</v>
      </c>
      <c r="H205" s="14">
        <f t="shared" si="472"/>
        <v>-1428.6382545945894</v>
      </c>
      <c r="I205" s="14">
        <f t="shared" si="472"/>
        <v>4751.6825673408002</v>
      </c>
      <c r="J205" s="14">
        <f t="shared" si="472"/>
        <v>4835.4602186876164</v>
      </c>
      <c r="K205" s="14">
        <f t="shared" si="472"/>
        <v>4920.913423061369</v>
      </c>
      <c r="L205" s="14" t="str">
        <f t="shared" si="472"/>
        <v/>
      </c>
      <c r="M205" s="14" t="str">
        <f t="shared" si="472"/>
        <v/>
      </c>
      <c r="N205" s="14" t="str">
        <f t="shared" si="472"/>
        <v/>
      </c>
      <c r="O205" s="14" t="str">
        <f t="shared" si="472"/>
        <v/>
      </c>
      <c r="P205" s="14" t="str">
        <f t="shared" si="472"/>
        <v/>
      </c>
      <c r="Q205" s="14" t="str">
        <f t="shared" si="472"/>
        <v/>
      </c>
      <c r="R205" s="14" t="str">
        <f t="shared" si="472"/>
        <v/>
      </c>
      <c r="S205" s="14" t="str">
        <f t="shared" si="472"/>
        <v/>
      </c>
      <c r="T205" s="14" t="str">
        <f t="shared" si="472"/>
        <v/>
      </c>
      <c r="U205" s="14" t="str">
        <f t="shared" si="472"/>
        <v/>
      </c>
      <c r="V205" s="14" t="str">
        <f t="shared" si="472"/>
        <v/>
      </c>
      <c r="W205" s="14" t="str">
        <f t="shared" si="472"/>
        <v/>
      </c>
      <c r="X205" s="14" t="str">
        <f t="shared" si="472"/>
        <v/>
      </c>
      <c r="Y205" s="14" t="str">
        <f t="shared" si="472"/>
        <v/>
      </c>
      <c r="Z205" s="14" t="str">
        <f t="shared" si="472"/>
        <v/>
      </c>
      <c r="AA205" s="14" t="str">
        <f t="shared" si="472"/>
        <v/>
      </c>
      <c r="AB205" s="14" t="str">
        <f t="shared" si="472"/>
        <v/>
      </c>
      <c r="AC205" s="14" t="str">
        <f t="shared" si="472"/>
        <v/>
      </c>
      <c r="AD205" s="14" t="str">
        <f t="shared" si="472"/>
        <v/>
      </c>
      <c r="AE205" s="14" t="str">
        <f t="shared" si="472"/>
        <v/>
      </c>
      <c r="AF205" s="14" t="str">
        <f t="shared" si="472"/>
        <v/>
      </c>
      <c r="AG205" s="14" t="str">
        <f t="shared" si="472"/>
        <v/>
      </c>
      <c r="AH205" s="14" t="str">
        <f t="shared" si="472"/>
        <v/>
      </c>
      <c r="AI205" s="14" t="str">
        <f t="shared" si="472"/>
        <v/>
      </c>
      <c r="AJ205" s="14" t="str">
        <f t="shared" ref="AJ205:BA205" si="473">IF(OR($C175="No",AJ$7&gt;Prt2EqpLife),"",SUM(AJ$15,AJ$21,AJ$26,AJ188,AJ195))</f>
        <v/>
      </c>
      <c r="AK205" s="14" t="str">
        <f t="shared" si="473"/>
        <v/>
      </c>
      <c r="AL205" s="14" t="str">
        <f t="shared" si="473"/>
        <v/>
      </c>
      <c r="AM205" s="14" t="str">
        <f t="shared" si="473"/>
        <v/>
      </c>
      <c r="AN205" s="14" t="str">
        <f t="shared" si="473"/>
        <v/>
      </c>
      <c r="AO205" s="14" t="str">
        <f t="shared" si="473"/>
        <v/>
      </c>
      <c r="AP205" s="14" t="str">
        <f t="shared" si="473"/>
        <v/>
      </c>
      <c r="AQ205" s="14" t="str">
        <f t="shared" si="473"/>
        <v/>
      </c>
      <c r="AR205" s="14" t="str">
        <f t="shared" si="473"/>
        <v/>
      </c>
      <c r="AS205" s="14" t="str">
        <f t="shared" si="473"/>
        <v/>
      </c>
      <c r="AT205" s="14" t="str">
        <f t="shared" si="473"/>
        <v/>
      </c>
      <c r="AU205" s="14" t="str">
        <f t="shared" si="473"/>
        <v/>
      </c>
      <c r="AV205" s="14" t="str">
        <f t="shared" si="473"/>
        <v/>
      </c>
      <c r="AW205" s="14" t="str">
        <f t="shared" si="473"/>
        <v/>
      </c>
      <c r="AX205" s="14" t="str">
        <f t="shared" si="473"/>
        <v/>
      </c>
      <c r="AY205" s="14" t="str">
        <f t="shared" si="473"/>
        <v/>
      </c>
      <c r="AZ205" s="14" t="str">
        <f t="shared" si="473"/>
        <v/>
      </c>
      <c r="BA205" s="14" t="str">
        <f t="shared" si="473"/>
        <v/>
      </c>
    </row>
    <row r="206" spans="2:53">
      <c r="B206" s="1" t="s">
        <v>480</v>
      </c>
      <c r="D206" s="14">
        <f t="shared" ref="D206:AI206" si="474">IF(OR($C175="No",D$7&gt;Prt2EqpLife),"",SUM(D$15,D$21,D188,D195))</f>
        <v>-2606.7988882253512</v>
      </c>
      <c r="E206" s="14">
        <f t="shared" si="474"/>
        <v>-1326.4882832104217</v>
      </c>
      <c r="F206" s="14">
        <f t="shared" si="474"/>
        <v>-1354.0293828193721</v>
      </c>
      <c r="G206" s="14">
        <f t="shared" si="474"/>
        <v>-1387.8929328989955</v>
      </c>
      <c r="H206" s="14">
        <f t="shared" si="474"/>
        <v>-1428.6382545945894</v>
      </c>
      <c r="I206" s="14">
        <f t="shared" si="474"/>
        <v>4751.6825673408002</v>
      </c>
      <c r="J206" s="14">
        <f t="shared" si="474"/>
        <v>4835.4602186876164</v>
      </c>
      <c r="K206" s="14">
        <f t="shared" si="474"/>
        <v>4920.913423061369</v>
      </c>
      <c r="L206" s="14" t="str">
        <f t="shared" si="474"/>
        <v/>
      </c>
      <c r="M206" s="14" t="str">
        <f t="shared" si="474"/>
        <v/>
      </c>
      <c r="N206" s="14" t="str">
        <f t="shared" si="474"/>
        <v/>
      </c>
      <c r="O206" s="14" t="str">
        <f t="shared" si="474"/>
        <v/>
      </c>
      <c r="P206" s="14" t="str">
        <f t="shared" si="474"/>
        <v/>
      </c>
      <c r="Q206" s="14" t="str">
        <f t="shared" si="474"/>
        <v/>
      </c>
      <c r="R206" s="14" t="str">
        <f t="shared" si="474"/>
        <v/>
      </c>
      <c r="S206" s="14" t="str">
        <f t="shared" si="474"/>
        <v/>
      </c>
      <c r="T206" s="14" t="str">
        <f t="shared" si="474"/>
        <v/>
      </c>
      <c r="U206" s="14" t="str">
        <f t="shared" si="474"/>
        <v/>
      </c>
      <c r="V206" s="14" t="str">
        <f t="shared" si="474"/>
        <v/>
      </c>
      <c r="W206" s="14" t="str">
        <f t="shared" si="474"/>
        <v/>
      </c>
      <c r="X206" s="14" t="str">
        <f t="shared" si="474"/>
        <v/>
      </c>
      <c r="Y206" s="14" t="str">
        <f t="shared" si="474"/>
        <v/>
      </c>
      <c r="Z206" s="14" t="str">
        <f t="shared" si="474"/>
        <v/>
      </c>
      <c r="AA206" s="14" t="str">
        <f t="shared" si="474"/>
        <v/>
      </c>
      <c r="AB206" s="14" t="str">
        <f t="shared" si="474"/>
        <v/>
      </c>
      <c r="AC206" s="14" t="str">
        <f t="shared" si="474"/>
        <v/>
      </c>
      <c r="AD206" s="14" t="str">
        <f t="shared" si="474"/>
        <v/>
      </c>
      <c r="AE206" s="14" t="str">
        <f t="shared" si="474"/>
        <v/>
      </c>
      <c r="AF206" s="14" t="str">
        <f t="shared" si="474"/>
        <v/>
      </c>
      <c r="AG206" s="14" t="str">
        <f t="shared" si="474"/>
        <v/>
      </c>
      <c r="AH206" s="14" t="str">
        <f t="shared" si="474"/>
        <v/>
      </c>
      <c r="AI206" s="14" t="str">
        <f t="shared" si="474"/>
        <v/>
      </c>
      <c r="AJ206" s="14" t="str">
        <f t="shared" ref="AJ206:BA206" si="475">IF(OR($C175="No",AJ$7&gt;Prt2EqpLife),"",SUM(AJ$15,AJ$21,AJ188,AJ195))</f>
        <v/>
      </c>
      <c r="AK206" s="14" t="str">
        <f t="shared" si="475"/>
        <v/>
      </c>
      <c r="AL206" s="14" t="str">
        <f t="shared" si="475"/>
        <v/>
      </c>
      <c r="AM206" s="14" t="str">
        <f t="shared" si="475"/>
        <v/>
      </c>
      <c r="AN206" s="14" t="str">
        <f t="shared" si="475"/>
        <v/>
      </c>
      <c r="AO206" s="14" t="str">
        <f t="shared" si="475"/>
        <v/>
      </c>
      <c r="AP206" s="14" t="str">
        <f t="shared" si="475"/>
        <v/>
      </c>
      <c r="AQ206" s="14" t="str">
        <f t="shared" si="475"/>
        <v/>
      </c>
      <c r="AR206" s="14" t="str">
        <f t="shared" si="475"/>
        <v/>
      </c>
      <c r="AS206" s="14" t="str">
        <f t="shared" si="475"/>
        <v/>
      </c>
      <c r="AT206" s="14" t="str">
        <f t="shared" si="475"/>
        <v/>
      </c>
      <c r="AU206" s="14" t="str">
        <f t="shared" si="475"/>
        <v/>
      </c>
      <c r="AV206" s="14" t="str">
        <f t="shared" si="475"/>
        <v/>
      </c>
      <c r="AW206" s="14" t="str">
        <f t="shared" si="475"/>
        <v/>
      </c>
      <c r="AX206" s="14" t="str">
        <f t="shared" si="475"/>
        <v/>
      </c>
      <c r="AY206" s="14" t="str">
        <f t="shared" si="475"/>
        <v/>
      </c>
      <c r="AZ206" s="14" t="str">
        <f t="shared" si="475"/>
        <v/>
      </c>
      <c r="BA206" s="14" t="str">
        <f t="shared" si="475"/>
        <v/>
      </c>
    </row>
    <row r="207" spans="2:53">
      <c r="B207" s="1" t="s">
        <v>52</v>
      </c>
      <c r="D207" s="34">
        <f t="shared" ref="D207:AJ207" si="476">IF(OR($C175="No",D$7&gt;Prt2EqpLife),"",1/(1+Prt2DiscountRate)^(D$7-1))</f>
        <v>1</v>
      </c>
      <c r="E207" s="34">
        <f t="shared" si="476"/>
        <v>0.90909090909090906</v>
      </c>
      <c r="F207" s="34">
        <f t="shared" si="476"/>
        <v>0.82644628099173545</v>
      </c>
      <c r="G207" s="34">
        <f t="shared" si="476"/>
        <v>0.75131480090157754</v>
      </c>
      <c r="H207" s="34">
        <f t="shared" si="476"/>
        <v>0.68301345536507052</v>
      </c>
      <c r="I207" s="34">
        <f t="shared" si="476"/>
        <v>0.62092132305915493</v>
      </c>
      <c r="J207" s="34">
        <f t="shared" si="476"/>
        <v>0.56447393005377722</v>
      </c>
      <c r="K207" s="34">
        <f t="shared" si="476"/>
        <v>0.51315811823070645</v>
      </c>
      <c r="L207" s="34" t="str">
        <f t="shared" si="476"/>
        <v/>
      </c>
      <c r="M207" s="34" t="str">
        <f t="shared" si="476"/>
        <v/>
      </c>
      <c r="N207" s="34" t="str">
        <f t="shared" si="476"/>
        <v/>
      </c>
      <c r="O207" s="34" t="str">
        <f t="shared" si="476"/>
        <v/>
      </c>
      <c r="P207" s="34" t="str">
        <f t="shared" si="476"/>
        <v/>
      </c>
      <c r="Q207" s="34" t="str">
        <f t="shared" si="476"/>
        <v/>
      </c>
      <c r="R207" s="34" t="str">
        <f t="shared" si="476"/>
        <v/>
      </c>
      <c r="S207" s="34" t="str">
        <f t="shared" si="476"/>
        <v/>
      </c>
      <c r="T207" s="34" t="str">
        <f t="shared" si="476"/>
        <v/>
      </c>
      <c r="U207" s="34" t="str">
        <f t="shared" si="476"/>
        <v/>
      </c>
      <c r="V207" s="34" t="str">
        <f t="shared" si="476"/>
        <v/>
      </c>
      <c r="W207" s="34" t="str">
        <f t="shared" si="476"/>
        <v/>
      </c>
      <c r="X207" s="34" t="str">
        <f t="shared" si="476"/>
        <v/>
      </c>
      <c r="Y207" s="34" t="str">
        <f t="shared" si="476"/>
        <v/>
      </c>
      <c r="Z207" s="34" t="str">
        <f t="shared" si="476"/>
        <v/>
      </c>
      <c r="AA207" s="34" t="str">
        <f t="shared" si="476"/>
        <v/>
      </c>
      <c r="AB207" s="34" t="str">
        <f t="shared" si="476"/>
        <v/>
      </c>
      <c r="AC207" s="34" t="str">
        <f t="shared" si="476"/>
        <v/>
      </c>
      <c r="AD207" s="34" t="str">
        <f t="shared" si="476"/>
        <v/>
      </c>
      <c r="AE207" s="34" t="str">
        <f t="shared" si="476"/>
        <v/>
      </c>
      <c r="AF207" s="34" t="str">
        <f t="shared" si="476"/>
        <v/>
      </c>
      <c r="AG207" s="34" t="str">
        <f t="shared" si="476"/>
        <v/>
      </c>
      <c r="AH207" s="34" t="str">
        <f t="shared" si="476"/>
        <v/>
      </c>
      <c r="AI207" s="34" t="str">
        <f t="shared" si="476"/>
        <v/>
      </c>
      <c r="AJ207" s="34" t="str">
        <f t="shared" si="476"/>
        <v/>
      </c>
      <c r="AK207" s="34" t="str">
        <f t="shared" ref="AK207:AW207" si="477">IF(OR($C175="No",AK$7&gt;Prt2EqpLife),"",1/(1+Prt2DiscountRate)^(AK$7-1))</f>
        <v/>
      </c>
      <c r="AL207" s="34" t="str">
        <f t="shared" si="477"/>
        <v/>
      </c>
      <c r="AM207" s="34" t="str">
        <f t="shared" si="477"/>
        <v/>
      </c>
      <c r="AN207" s="34" t="str">
        <f t="shared" si="477"/>
        <v/>
      </c>
      <c r="AO207" s="34" t="str">
        <f t="shared" si="477"/>
        <v/>
      </c>
      <c r="AP207" s="34" t="str">
        <f t="shared" si="477"/>
        <v/>
      </c>
      <c r="AQ207" s="34" t="str">
        <f t="shared" si="477"/>
        <v/>
      </c>
      <c r="AR207" s="34" t="str">
        <f t="shared" si="477"/>
        <v/>
      </c>
      <c r="AS207" s="34" t="str">
        <f t="shared" si="477"/>
        <v/>
      </c>
      <c r="AT207" s="34" t="str">
        <f t="shared" si="477"/>
        <v/>
      </c>
      <c r="AU207" s="34" t="str">
        <f t="shared" si="477"/>
        <v/>
      </c>
      <c r="AV207" s="34" t="str">
        <f t="shared" si="477"/>
        <v/>
      </c>
      <c r="AW207" s="34" t="str">
        <f t="shared" si="477"/>
        <v/>
      </c>
      <c r="AX207" s="34" t="str">
        <f t="shared" ref="AX207:BA207" si="478">IF(OR($C175="No",AX$7&gt;Prt2EqpLife),"",1/(1+Prt2DiscountRate)^(AX$7-1))</f>
        <v/>
      </c>
      <c r="AY207" s="34" t="str">
        <f t="shared" si="478"/>
        <v/>
      </c>
      <c r="AZ207" s="34" t="str">
        <f t="shared" si="478"/>
        <v/>
      </c>
      <c r="BA207" s="34" t="str">
        <f t="shared" si="478"/>
        <v/>
      </c>
    </row>
    <row r="208" spans="2:53">
      <c r="D208" s="16"/>
      <c r="E208" s="16"/>
      <c r="F208" s="16"/>
      <c r="G208" s="16"/>
      <c r="H208" s="16"/>
      <c r="I208" s="16"/>
      <c r="J208" s="16"/>
      <c r="K208" s="16"/>
      <c r="L208" s="16"/>
      <c r="M208" s="16"/>
      <c r="N208" s="16"/>
      <c r="O208" s="16"/>
      <c r="P208" s="16"/>
      <c r="Q208" s="16"/>
    </row>
    <row r="209" spans="1:53">
      <c r="B209" s="1" t="s">
        <v>481</v>
      </c>
      <c r="D209" s="14">
        <f>IF(C175="No","",SUMPRODUCT(D205:BA205,D207:BA207))</f>
        <v>5595.0254033028159</v>
      </c>
      <c r="E209" s="16"/>
      <c r="F209" s="16"/>
      <c r="G209" s="16"/>
      <c r="H209" s="16"/>
      <c r="I209" s="16"/>
      <c r="J209" s="16"/>
      <c r="K209" s="16"/>
      <c r="L209" s="16"/>
      <c r="M209" s="16"/>
      <c r="N209" s="16"/>
      <c r="O209" s="16"/>
      <c r="P209" s="16"/>
      <c r="Q209" s="16"/>
    </row>
    <row r="210" spans="1:53">
      <c r="B210" s="1" t="s">
        <v>482</v>
      </c>
      <c r="D210" s="14">
        <f>IF(C175="No","",SUMPRODUCT(D206:BA206,D207:BA207))</f>
        <v>1254.8654033028165</v>
      </c>
      <c r="E210" s="16"/>
      <c r="F210" s="16"/>
      <c r="G210" s="16"/>
      <c r="H210" s="16"/>
      <c r="I210" s="16"/>
      <c r="J210" s="16"/>
      <c r="K210" s="16"/>
      <c r="L210" s="16"/>
      <c r="M210" s="16"/>
      <c r="N210" s="16"/>
      <c r="O210" s="16"/>
      <c r="P210" s="16"/>
      <c r="Q210" s="16"/>
    </row>
    <row r="212" spans="1:53" s="19" customFormat="1">
      <c r="A212" s="17" t="str">
        <f>"Financing Option 6: "&amp;Opt6_</f>
        <v>Financing Option 6: EUA</v>
      </c>
      <c r="B212" s="18"/>
      <c r="F212" s="18"/>
    </row>
    <row r="214" spans="1:53">
      <c r="B214" s="1" t="s">
        <v>405</v>
      </c>
      <c r="C214" s="16" t="str">
        <f>Opt6Incl</f>
        <v>No</v>
      </c>
    </row>
    <row r="215" spans="1:53">
      <c r="B215" s="1" t="s">
        <v>432</v>
      </c>
      <c r="C215" s="16" t="str">
        <f>IF(C214="No","N/A",Opt6Period)</f>
        <v>N/A</v>
      </c>
    </row>
    <row r="216" spans="1:53">
      <c r="B216" s="1" t="s">
        <v>406</v>
      </c>
      <c r="C216" s="43" t="str">
        <f>IF(C214="No","N/A",Opt6Cost)</f>
        <v>N/A</v>
      </c>
    </row>
    <row r="218" spans="1:53">
      <c r="B218" s="33" t="str">
        <f>Opt6_</f>
        <v>EUA</v>
      </c>
    </row>
    <row r="220" spans="1:53">
      <c r="B220" s="38" t="s">
        <v>407</v>
      </c>
      <c r="C220" s="16"/>
      <c r="D220" s="44" t="str">
        <f>IF(D221="","",0)</f>
        <v/>
      </c>
      <c r="E220" s="14" t="str">
        <f>D223</f>
        <v/>
      </c>
      <c r="F220" s="14" t="str">
        <f>E223</f>
        <v/>
      </c>
      <c r="G220" s="14" t="str">
        <f t="shared" ref="G220" si="479">F223</f>
        <v/>
      </c>
      <c r="H220" s="14" t="str">
        <f t="shared" ref="H220" si="480">G223</f>
        <v/>
      </c>
      <c r="I220" s="14" t="str">
        <f t="shared" ref="I220" si="481">H223</f>
        <v/>
      </c>
      <c r="J220" s="14" t="str">
        <f t="shared" ref="J220" si="482">I223</f>
        <v/>
      </c>
      <c r="K220" s="14" t="str">
        <f t="shared" ref="K220" si="483">J223</f>
        <v/>
      </c>
      <c r="L220" s="14" t="str">
        <f t="shared" ref="L220" si="484">K223</f>
        <v/>
      </c>
      <c r="M220" s="14" t="str">
        <f t="shared" ref="M220" si="485">L223</f>
        <v/>
      </c>
      <c r="N220" s="14" t="str">
        <f t="shared" ref="N220" si="486">M223</f>
        <v/>
      </c>
      <c r="O220" s="14" t="str">
        <f t="shared" ref="O220" si="487">N223</f>
        <v/>
      </c>
      <c r="P220" s="14" t="str">
        <f t="shared" ref="P220" si="488">O223</f>
        <v/>
      </c>
      <c r="Q220" s="14" t="str">
        <f t="shared" ref="Q220" si="489">P223</f>
        <v/>
      </c>
      <c r="R220" s="14" t="str">
        <f t="shared" ref="R220" si="490">Q223</f>
        <v/>
      </c>
      <c r="S220" s="14" t="str">
        <f t="shared" ref="S220" si="491">R223</f>
        <v/>
      </c>
      <c r="T220" s="14" t="str">
        <f t="shared" ref="T220" si="492">S223</f>
        <v/>
      </c>
      <c r="U220" s="14" t="str">
        <f t="shared" ref="U220" si="493">T223</f>
        <v/>
      </c>
      <c r="V220" s="14" t="str">
        <f t="shared" ref="V220" si="494">U223</f>
        <v/>
      </c>
      <c r="W220" s="14" t="str">
        <f t="shared" ref="W220" si="495">V223</f>
        <v/>
      </c>
      <c r="X220" s="14" t="str">
        <f t="shared" ref="X220" si="496">W223</f>
        <v/>
      </c>
      <c r="Y220" s="14" t="str">
        <f t="shared" ref="Y220" si="497">X223</f>
        <v/>
      </c>
      <c r="Z220" s="14" t="str">
        <f t="shared" ref="Z220" si="498">Y223</f>
        <v/>
      </c>
      <c r="AA220" s="14" t="str">
        <f t="shared" ref="AA220" si="499">Z223</f>
        <v/>
      </c>
      <c r="AB220" s="14" t="str">
        <f t="shared" ref="AB220" si="500">AA223</f>
        <v/>
      </c>
      <c r="AC220" s="14" t="str">
        <f t="shared" ref="AC220" si="501">AB223</f>
        <v/>
      </c>
      <c r="AD220" s="14" t="str">
        <f t="shared" ref="AD220" si="502">AC223</f>
        <v/>
      </c>
      <c r="AE220" s="14" t="str">
        <f t="shared" ref="AE220" si="503">AD223</f>
        <v/>
      </c>
      <c r="AF220" s="14" t="str">
        <f t="shared" ref="AF220" si="504">AE223</f>
        <v/>
      </c>
      <c r="AG220" s="14" t="str">
        <f t="shared" ref="AG220" si="505">AF223</f>
        <v/>
      </c>
      <c r="AH220" s="14" t="str">
        <f t="shared" ref="AH220" si="506">AG223</f>
        <v/>
      </c>
      <c r="AI220" s="14" t="str">
        <f t="shared" ref="AI220" si="507">AH223</f>
        <v/>
      </c>
      <c r="AJ220" s="14" t="str">
        <f t="shared" ref="AJ220" si="508">AI223</f>
        <v/>
      </c>
      <c r="AK220" s="14" t="str">
        <f t="shared" ref="AK220" si="509">AJ223</f>
        <v/>
      </c>
      <c r="AL220" s="14" t="str">
        <f t="shared" ref="AL220" si="510">AK223</f>
        <v/>
      </c>
      <c r="AM220" s="14" t="str">
        <f t="shared" ref="AM220" si="511">AL223</f>
        <v/>
      </c>
      <c r="AN220" s="14" t="str">
        <f t="shared" ref="AN220" si="512">AM223</f>
        <v/>
      </c>
      <c r="AO220" s="14" t="str">
        <f t="shared" ref="AO220" si="513">AN223</f>
        <v/>
      </c>
      <c r="AP220" s="14" t="str">
        <f t="shared" ref="AP220" si="514">AO223</f>
        <v/>
      </c>
      <c r="AQ220" s="14" t="str">
        <f t="shared" ref="AQ220" si="515">AP223</f>
        <v/>
      </c>
      <c r="AR220" s="14" t="str">
        <f t="shared" ref="AR220" si="516">AQ223</f>
        <v/>
      </c>
      <c r="AS220" s="14" t="str">
        <f t="shared" ref="AS220" si="517">AR223</f>
        <v/>
      </c>
      <c r="AT220" s="14" t="str">
        <f t="shared" ref="AT220" si="518">AS223</f>
        <v/>
      </c>
      <c r="AU220" s="14" t="str">
        <f t="shared" ref="AU220" si="519">AT223</f>
        <v/>
      </c>
      <c r="AV220" s="14" t="str">
        <f t="shared" ref="AV220" si="520">AU223</f>
        <v/>
      </c>
      <c r="AW220" s="14" t="str">
        <f t="shared" ref="AW220" si="521">AV223</f>
        <v/>
      </c>
      <c r="AX220" s="14" t="str">
        <f t="shared" ref="AX220" si="522">AW223</f>
        <v/>
      </c>
      <c r="AY220" s="14" t="str">
        <f t="shared" ref="AY220" si="523">AX223</f>
        <v/>
      </c>
      <c r="AZ220" s="14" t="str">
        <f t="shared" ref="AZ220" si="524">AY223</f>
        <v/>
      </c>
      <c r="BA220" s="14" t="str">
        <f t="shared" ref="BA220" si="525">AZ223</f>
        <v/>
      </c>
    </row>
    <row r="221" spans="1:53">
      <c r="B221" s="38" t="s">
        <v>422</v>
      </c>
      <c r="C221" s="16"/>
      <c r="D221" s="14" t="str">
        <f>IF(OR($C214="No",D$7&gt;$C215),"",-D$13)</f>
        <v/>
      </c>
      <c r="E221" s="14" t="str">
        <f t="shared" ref="E221:W221" si="526">IF(OR($C214="No",E$7&gt;$C215),"",-E$13)</f>
        <v/>
      </c>
      <c r="F221" s="14" t="str">
        <f t="shared" si="526"/>
        <v/>
      </c>
      <c r="G221" s="14" t="str">
        <f t="shared" si="526"/>
        <v/>
      </c>
      <c r="H221" s="14" t="str">
        <f t="shared" si="526"/>
        <v/>
      </c>
      <c r="I221" s="14" t="str">
        <f t="shared" si="526"/>
        <v/>
      </c>
      <c r="J221" s="14" t="str">
        <f t="shared" si="526"/>
        <v/>
      </c>
      <c r="K221" s="14" t="str">
        <f t="shared" si="526"/>
        <v/>
      </c>
      <c r="L221" s="14" t="str">
        <f t="shared" si="526"/>
        <v/>
      </c>
      <c r="M221" s="14" t="str">
        <f t="shared" si="526"/>
        <v/>
      </c>
      <c r="N221" s="14" t="str">
        <f t="shared" si="526"/>
        <v/>
      </c>
      <c r="O221" s="14" t="str">
        <f t="shared" si="526"/>
        <v/>
      </c>
      <c r="P221" s="14" t="str">
        <f t="shared" si="526"/>
        <v/>
      </c>
      <c r="Q221" s="14" t="str">
        <f t="shared" si="526"/>
        <v/>
      </c>
      <c r="R221" s="14" t="str">
        <f t="shared" si="526"/>
        <v/>
      </c>
      <c r="S221" s="14" t="str">
        <f t="shared" si="526"/>
        <v/>
      </c>
      <c r="T221" s="14" t="str">
        <f t="shared" si="526"/>
        <v/>
      </c>
      <c r="U221" s="14" t="str">
        <f t="shared" si="526"/>
        <v/>
      </c>
      <c r="V221" s="14" t="str">
        <f t="shared" si="526"/>
        <v/>
      </c>
      <c r="W221" s="14" t="str">
        <f t="shared" si="526"/>
        <v/>
      </c>
      <c r="X221" s="14" t="str">
        <f t="shared" ref="X221:AJ221" si="527">IF(OR($C214="No",X$7&gt;$C215),"",-X$13)</f>
        <v/>
      </c>
      <c r="Y221" s="14" t="str">
        <f t="shared" si="527"/>
        <v/>
      </c>
      <c r="Z221" s="14" t="str">
        <f t="shared" si="527"/>
        <v/>
      </c>
      <c r="AA221" s="14" t="str">
        <f t="shared" si="527"/>
        <v/>
      </c>
      <c r="AB221" s="14" t="str">
        <f t="shared" si="527"/>
        <v/>
      </c>
      <c r="AC221" s="14" t="str">
        <f t="shared" si="527"/>
        <v/>
      </c>
      <c r="AD221" s="14" t="str">
        <f t="shared" si="527"/>
        <v/>
      </c>
      <c r="AE221" s="14" t="str">
        <f t="shared" si="527"/>
        <v/>
      </c>
      <c r="AF221" s="14" t="str">
        <f t="shared" si="527"/>
        <v/>
      </c>
      <c r="AG221" s="14" t="str">
        <f t="shared" si="527"/>
        <v/>
      </c>
      <c r="AH221" s="14" t="str">
        <f t="shared" si="527"/>
        <v/>
      </c>
      <c r="AI221" s="14" t="str">
        <f t="shared" si="527"/>
        <v/>
      </c>
      <c r="AJ221" s="14" t="str">
        <f t="shared" si="527"/>
        <v/>
      </c>
      <c r="AK221" s="14" t="str">
        <f t="shared" ref="AK221:AW221" si="528">IF(OR($C214="No",AK$7&gt;$C215),"",-AK$13)</f>
        <v/>
      </c>
      <c r="AL221" s="14" t="str">
        <f t="shared" si="528"/>
        <v/>
      </c>
      <c r="AM221" s="14" t="str">
        <f t="shared" si="528"/>
        <v/>
      </c>
      <c r="AN221" s="14" t="str">
        <f t="shared" si="528"/>
        <v/>
      </c>
      <c r="AO221" s="14" t="str">
        <f t="shared" si="528"/>
        <v/>
      </c>
      <c r="AP221" s="14" t="str">
        <f t="shared" si="528"/>
        <v/>
      </c>
      <c r="AQ221" s="14" t="str">
        <f t="shared" si="528"/>
        <v/>
      </c>
      <c r="AR221" s="14" t="str">
        <f t="shared" si="528"/>
        <v/>
      </c>
      <c r="AS221" s="14" t="str">
        <f t="shared" si="528"/>
        <v/>
      </c>
      <c r="AT221" s="14" t="str">
        <f t="shared" si="528"/>
        <v/>
      </c>
      <c r="AU221" s="14" t="str">
        <f t="shared" si="528"/>
        <v/>
      </c>
      <c r="AV221" s="14" t="str">
        <f t="shared" si="528"/>
        <v/>
      </c>
      <c r="AW221" s="14" t="str">
        <f t="shared" si="528"/>
        <v/>
      </c>
      <c r="AX221" s="14" t="str">
        <f t="shared" ref="AX221:BA221" si="529">IF(OR($C214="No",AX$7&gt;$C215),"",-AX$13)</f>
        <v/>
      </c>
      <c r="AY221" s="14" t="str">
        <f t="shared" si="529"/>
        <v/>
      </c>
      <c r="AZ221" s="14" t="str">
        <f t="shared" si="529"/>
        <v/>
      </c>
      <c r="BA221" s="14" t="str">
        <f t="shared" si="529"/>
        <v/>
      </c>
    </row>
    <row r="222" spans="1:53">
      <c r="B222" s="38" t="s">
        <v>409</v>
      </c>
      <c r="C222" s="16"/>
      <c r="D222" s="14" t="str">
        <f t="shared" ref="D222:W222" si="530">D226</f>
        <v/>
      </c>
      <c r="E222" s="14" t="str">
        <f t="shared" si="530"/>
        <v/>
      </c>
      <c r="F222" s="14" t="str">
        <f t="shared" si="530"/>
        <v/>
      </c>
      <c r="G222" s="14" t="str">
        <f t="shared" si="530"/>
        <v/>
      </c>
      <c r="H222" s="14" t="str">
        <f t="shared" si="530"/>
        <v/>
      </c>
      <c r="I222" s="14" t="str">
        <f t="shared" si="530"/>
        <v/>
      </c>
      <c r="J222" s="14" t="str">
        <f t="shared" si="530"/>
        <v/>
      </c>
      <c r="K222" s="14" t="str">
        <f t="shared" si="530"/>
        <v/>
      </c>
      <c r="L222" s="14" t="str">
        <f t="shared" si="530"/>
        <v/>
      </c>
      <c r="M222" s="14" t="str">
        <f t="shared" si="530"/>
        <v/>
      </c>
      <c r="N222" s="14" t="str">
        <f t="shared" si="530"/>
        <v/>
      </c>
      <c r="O222" s="14" t="str">
        <f t="shared" si="530"/>
        <v/>
      </c>
      <c r="P222" s="14" t="str">
        <f t="shared" si="530"/>
        <v/>
      </c>
      <c r="Q222" s="14" t="str">
        <f t="shared" si="530"/>
        <v/>
      </c>
      <c r="R222" s="14" t="str">
        <f t="shared" si="530"/>
        <v/>
      </c>
      <c r="S222" s="14" t="str">
        <f t="shared" si="530"/>
        <v/>
      </c>
      <c r="T222" s="14" t="str">
        <f t="shared" si="530"/>
        <v/>
      </c>
      <c r="U222" s="14" t="str">
        <f t="shared" si="530"/>
        <v/>
      </c>
      <c r="V222" s="14" t="str">
        <f t="shared" si="530"/>
        <v/>
      </c>
      <c r="W222" s="14" t="str">
        <f t="shared" si="530"/>
        <v/>
      </c>
      <c r="X222" s="14" t="str">
        <f t="shared" ref="X222:AJ222" si="531">X226</f>
        <v/>
      </c>
      <c r="Y222" s="14" t="str">
        <f t="shared" si="531"/>
        <v/>
      </c>
      <c r="Z222" s="14" t="str">
        <f t="shared" si="531"/>
        <v/>
      </c>
      <c r="AA222" s="14" t="str">
        <f t="shared" si="531"/>
        <v/>
      </c>
      <c r="AB222" s="14" t="str">
        <f t="shared" si="531"/>
        <v/>
      </c>
      <c r="AC222" s="14" t="str">
        <f t="shared" si="531"/>
        <v/>
      </c>
      <c r="AD222" s="14" t="str">
        <f t="shared" si="531"/>
        <v/>
      </c>
      <c r="AE222" s="14" t="str">
        <f t="shared" si="531"/>
        <v/>
      </c>
      <c r="AF222" s="14" t="str">
        <f t="shared" si="531"/>
        <v/>
      </c>
      <c r="AG222" s="14" t="str">
        <f t="shared" si="531"/>
        <v/>
      </c>
      <c r="AH222" s="14" t="str">
        <f t="shared" si="531"/>
        <v/>
      </c>
      <c r="AI222" s="14" t="str">
        <f t="shared" si="531"/>
        <v/>
      </c>
      <c r="AJ222" s="14" t="str">
        <f t="shared" si="531"/>
        <v/>
      </c>
      <c r="AK222" s="14" t="str">
        <f t="shared" ref="AK222:AW222" si="532">AK226</f>
        <v/>
      </c>
      <c r="AL222" s="14" t="str">
        <f t="shared" si="532"/>
        <v/>
      </c>
      <c r="AM222" s="14" t="str">
        <f t="shared" si="532"/>
        <v/>
      </c>
      <c r="AN222" s="14" t="str">
        <f t="shared" si="532"/>
        <v/>
      </c>
      <c r="AO222" s="14" t="str">
        <f t="shared" si="532"/>
        <v/>
      </c>
      <c r="AP222" s="14" t="str">
        <f t="shared" si="532"/>
        <v/>
      </c>
      <c r="AQ222" s="14" t="str">
        <f t="shared" si="532"/>
        <v/>
      </c>
      <c r="AR222" s="14" t="str">
        <f t="shared" si="532"/>
        <v/>
      </c>
      <c r="AS222" s="14" t="str">
        <f t="shared" si="532"/>
        <v/>
      </c>
      <c r="AT222" s="14" t="str">
        <f t="shared" si="532"/>
        <v/>
      </c>
      <c r="AU222" s="14" t="str">
        <f t="shared" si="532"/>
        <v/>
      </c>
      <c r="AV222" s="14" t="str">
        <f t="shared" si="532"/>
        <v/>
      </c>
      <c r="AW222" s="14" t="str">
        <f t="shared" si="532"/>
        <v/>
      </c>
      <c r="AX222" s="14" t="str">
        <f t="shared" ref="AX222:BA222" si="533">AX226</f>
        <v/>
      </c>
      <c r="AY222" s="14" t="str">
        <f t="shared" si="533"/>
        <v/>
      </c>
      <c r="AZ222" s="14" t="str">
        <f t="shared" si="533"/>
        <v/>
      </c>
      <c r="BA222" s="14" t="str">
        <f t="shared" si="533"/>
        <v/>
      </c>
    </row>
    <row r="223" spans="1:53">
      <c r="B223" s="38" t="s">
        <v>410</v>
      </c>
      <c r="C223" s="16"/>
      <c r="D223" s="14" t="str">
        <f>IF(D221="","",SUM(D220:D222))</f>
        <v/>
      </c>
      <c r="E223" s="14" t="str">
        <f t="shared" ref="E223" si="534">IF(E221="","",SUM(E220:E222))</f>
        <v/>
      </c>
      <c r="F223" s="14" t="str">
        <f t="shared" ref="F223" si="535">IF(F221="","",SUM(F220:F222))</f>
        <v/>
      </c>
      <c r="G223" s="14" t="str">
        <f t="shared" ref="G223" si="536">IF(G221="","",SUM(G220:G222))</f>
        <v/>
      </c>
      <c r="H223" s="14" t="str">
        <f t="shared" ref="H223" si="537">IF(H221="","",SUM(H220:H222))</f>
        <v/>
      </c>
      <c r="I223" s="14" t="str">
        <f t="shared" ref="I223" si="538">IF(I221="","",SUM(I220:I222))</f>
        <v/>
      </c>
      <c r="J223" s="14" t="str">
        <f t="shared" ref="J223" si="539">IF(J221="","",SUM(J220:J222))</f>
        <v/>
      </c>
      <c r="K223" s="14" t="str">
        <f t="shared" ref="K223" si="540">IF(K221="","",SUM(K220:K222))</f>
        <v/>
      </c>
      <c r="L223" s="14" t="str">
        <f t="shared" ref="L223" si="541">IF(L221="","",SUM(L220:L222))</f>
        <v/>
      </c>
      <c r="M223" s="14" t="str">
        <f t="shared" ref="M223" si="542">IF(M221="","",SUM(M220:M222))</f>
        <v/>
      </c>
      <c r="N223" s="14" t="str">
        <f t="shared" ref="N223" si="543">IF(N221="","",SUM(N220:N222))</f>
        <v/>
      </c>
      <c r="O223" s="14" t="str">
        <f t="shared" ref="O223" si="544">IF(O221="","",SUM(O220:O222))</f>
        <v/>
      </c>
      <c r="P223" s="14" t="str">
        <f t="shared" ref="P223" si="545">IF(P221="","",SUM(P220:P222))</f>
        <v/>
      </c>
      <c r="Q223" s="14" t="str">
        <f t="shared" ref="Q223" si="546">IF(Q221="","",SUM(Q220:Q222))</f>
        <v/>
      </c>
      <c r="R223" s="14" t="str">
        <f t="shared" ref="R223" si="547">IF(R221="","",SUM(R220:R222))</f>
        <v/>
      </c>
      <c r="S223" s="14" t="str">
        <f t="shared" ref="S223" si="548">IF(S221="","",SUM(S220:S222))</f>
        <v/>
      </c>
      <c r="T223" s="14" t="str">
        <f t="shared" ref="T223" si="549">IF(T221="","",SUM(T220:T222))</f>
        <v/>
      </c>
      <c r="U223" s="14" t="str">
        <f t="shared" ref="U223" si="550">IF(U221="","",SUM(U220:U222))</f>
        <v/>
      </c>
      <c r="V223" s="14" t="str">
        <f t="shared" ref="V223" si="551">IF(V221="","",SUM(V220:V222))</f>
        <v/>
      </c>
      <c r="W223" s="14" t="str">
        <f t="shared" ref="W223" si="552">IF(W221="","",SUM(W220:W222))</f>
        <v/>
      </c>
      <c r="X223" s="14" t="str">
        <f t="shared" ref="X223" si="553">IF(X221="","",SUM(X220:X222))</f>
        <v/>
      </c>
      <c r="Y223" s="14" t="str">
        <f t="shared" ref="Y223" si="554">IF(Y221="","",SUM(Y220:Y222))</f>
        <v/>
      </c>
      <c r="Z223" s="14" t="str">
        <f t="shared" ref="Z223" si="555">IF(Z221="","",SUM(Z220:Z222))</f>
        <v/>
      </c>
      <c r="AA223" s="14" t="str">
        <f t="shared" ref="AA223" si="556">IF(AA221="","",SUM(AA220:AA222))</f>
        <v/>
      </c>
      <c r="AB223" s="14" t="str">
        <f t="shared" ref="AB223" si="557">IF(AB221="","",SUM(AB220:AB222))</f>
        <v/>
      </c>
      <c r="AC223" s="14" t="str">
        <f t="shared" ref="AC223" si="558">IF(AC221="","",SUM(AC220:AC222))</f>
        <v/>
      </c>
      <c r="AD223" s="14" t="str">
        <f t="shared" ref="AD223" si="559">IF(AD221="","",SUM(AD220:AD222))</f>
        <v/>
      </c>
      <c r="AE223" s="14" t="str">
        <f t="shared" ref="AE223" si="560">IF(AE221="","",SUM(AE220:AE222))</f>
        <v/>
      </c>
      <c r="AF223" s="14" t="str">
        <f t="shared" ref="AF223" si="561">IF(AF221="","",SUM(AF220:AF222))</f>
        <v/>
      </c>
      <c r="AG223" s="14" t="str">
        <f t="shared" ref="AG223" si="562">IF(AG221="","",SUM(AG220:AG222))</f>
        <v/>
      </c>
      <c r="AH223" s="14" t="str">
        <f t="shared" ref="AH223" si="563">IF(AH221="","",SUM(AH220:AH222))</f>
        <v/>
      </c>
      <c r="AI223" s="14" t="str">
        <f t="shared" ref="AI223" si="564">IF(AI221="","",SUM(AI220:AI222))</f>
        <v/>
      </c>
      <c r="AJ223" s="14" t="str">
        <f t="shared" ref="AJ223:AW223" si="565">IF(AJ221="","",SUM(AJ220:AJ222))</f>
        <v/>
      </c>
      <c r="AK223" s="14" t="str">
        <f t="shared" si="565"/>
        <v/>
      </c>
      <c r="AL223" s="14" t="str">
        <f t="shared" si="565"/>
        <v/>
      </c>
      <c r="AM223" s="14" t="str">
        <f t="shared" si="565"/>
        <v/>
      </c>
      <c r="AN223" s="14" t="str">
        <f t="shared" si="565"/>
        <v/>
      </c>
      <c r="AO223" s="14" t="str">
        <f t="shared" si="565"/>
        <v/>
      </c>
      <c r="AP223" s="14" t="str">
        <f t="shared" si="565"/>
        <v/>
      </c>
      <c r="AQ223" s="14" t="str">
        <f t="shared" si="565"/>
        <v/>
      </c>
      <c r="AR223" s="14" t="str">
        <f t="shared" si="565"/>
        <v/>
      </c>
      <c r="AS223" s="14" t="str">
        <f t="shared" si="565"/>
        <v/>
      </c>
      <c r="AT223" s="14" t="str">
        <f t="shared" si="565"/>
        <v/>
      </c>
      <c r="AU223" s="14" t="str">
        <f t="shared" si="565"/>
        <v/>
      </c>
      <c r="AV223" s="14" t="str">
        <f t="shared" si="565"/>
        <v/>
      </c>
      <c r="AW223" s="14" t="str">
        <f t="shared" si="565"/>
        <v/>
      </c>
      <c r="AX223" s="14" t="str">
        <f t="shared" ref="AX223:BA223" si="566">IF(AX221="","",SUM(AX220:AX222))</f>
        <v/>
      </c>
      <c r="AY223" s="14" t="str">
        <f t="shared" si="566"/>
        <v/>
      </c>
      <c r="AZ223" s="14" t="str">
        <f t="shared" si="566"/>
        <v/>
      </c>
      <c r="BA223" s="14" t="str">
        <f t="shared" si="566"/>
        <v/>
      </c>
    </row>
    <row r="224" spans="1:53">
      <c r="B224" s="38"/>
      <c r="C224" s="16"/>
      <c r="D224" s="16"/>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row>
    <row r="225" spans="2:53">
      <c r="B225" s="38" t="s">
        <v>411</v>
      </c>
      <c r="C225" s="16"/>
      <c r="D225" s="14" t="str">
        <f>IF(D221="","",-SUM(D220:D221)*$C216)</f>
        <v/>
      </c>
      <c r="E225" s="14" t="str">
        <f t="shared" ref="E225:W225" si="567">IF(E221="","",-SUM(E220:E221)*$C216)</f>
        <v/>
      </c>
      <c r="F225" s="14" t="str">
        <f t="shared" si="567"/>
        <v/>
      </c>
      <c r="G225" s="14" t="str">
        <f t="shared" si="567"/>
        <v/>
      </c>
      <c r="H225" s="14" t="str">
        <f t="shared" si="567"/>
        <v/>
      </c>
      <c r="I225" s="14" t="str">
        <f t="shared" si="567"/>
        <v/>
      </c>
      <c r="J225" s="14" t="str">
        <f t="shared" si="567"/>
        <v/>
      </c>
      <c r="K225" s="14" t="str">
        <f t="shared" si="567"/>
        <v/>
      </c>
      <c r="L225" s="14" t="str">
        <f t="shared" si="567"/>
        <v/>
      </c>
      <c r="M225" s="14" t="str">
        <f t="shared" si="567"/>
        <v/>
      </c>
      <c r="N225" s="14" t="str">
        <f t="shared" si="567"/>
        <v/>
      </c>
      <c r="O225" s="14" t="str">
        <f t="shared" si="567"/>
        <v/>
      </c>
      <c r="P225" s="14" t="str">
        <f t="shared" si="567"/>
        <v/>
      </c>
      <c r="Q225" s="14" t="str">
        <f t="shared" si="567"/>
        <v/>
      </c>
      <c r="R225" s="14" t="str">
        <f t="shared" si="567"/>
        <v/>
      </c>
      <c r="S225" s="14" t="str">
        <f t="shared" si="567"/>
        <v/>
      </c>
      <c r="T225" s="14" t="str">
        <f t="shared" si="567"/>
        <v/>
      </c>
      <c r="U225" s="14" t="str">
        <f t="shared" si="567"/>
        <v/>
      </c>
      <c r="V225" s="14" t="str">
        <f t="shared" si="567"/>
        <v/>
      </c>
      <c r="W225" s="14" t="str">
        <f t="shared" si="567"/>
        <v/>
      </c>
      <c r="X225" s="14" t="str">
        <f t="shared" ref="X225:AJ225" si="568">IF(X221="","",-SUM(X220:X221)*$C216)</f>
        <v/>
      </c>
      <c r="Y225" s="14" t="str">
        <f t="shared" si="568"/>
        <v/>
      </c>
      <c r="Z225" s="14" t="str">
        <f t="shared" si="568"/>
        <v/>
      </c>
      <c r="AA225" s="14" t="str">
        <f t="shared" si="568"/>
        <v/>
      </c>
      <c r="AB225" s="14" t="str">
        <f t="shared" si="568"/>
        <v/>
      </c>
      <c r="AC225" s="14" t="str">
        <f t="shared" si="568"/>
        <v/>
      </c>
      <c r="AD225" s="14" t="str">
        <f t="shared" si="568"/>
        <v/>
      </c>
      <c r="AE225" s="14" t="str">
        <f t="shared" si="568"/>
        <v/>
      </c>
      <c r="AF225" s="14" t="str">
        <f t="shared" si="568"/>
        <v/>
      </c>
      <c r="AG225" s="14" t="str">
        <f t="shared" si="568"/>
        <v/>
      </c>
      <c r="AH225" s="14" t="str">
        <f t="shared" si="568"/>
        <v/>
      </c>
      <c r="AI225" s="14" t="str">
        <f t="shared" si="568"/>
        <v/>
      </c>
      <c r="AJ225" s="14" t="str">
        <f t="shared" si="568"/>
        <v/>
      </c>
      <c r="AK225" s="14" t="str">
        <f t="shared" ref="AK225:AW225" si="569">IF(AK221="","",-SUM(AK220:AK221)*$C216)</f>
        <v/>
      </c>
      <c r="AL225" s="14" t="str">
        <f t="shared" si="569"/>
        <v/>
      </c>
      <c r="AM225" s="14" t="str">
        <f t="shared" si="569"/>
        <v/>
      </c>
      <c r="AN225" s="14" t="str">
        <f t="shared" si="569"/>
        <v/>
      </c>
      <c r="AO225" s="14" t="str">
        <f t="shared" si="569"/>
        <v/>
      </c>
      <c r="AP225" s="14" t="str">
        <f t="shared" si="569"/>
        <v/>
      </c>
      <c r="AQ225" s="14" t="str">
        <f t="shared" si="569"/>
        <v/>
      </c>
      <c r="AR225" s="14" t="str">
        <f t="shared" si="569"/>
        <v/>
      </c>
      <c r="AS225" s="14" t="str">
        <f t="shared" si="569"/>
        <v/>
      </c>
      <c r="AT225" s="14" t="str">
        <f t="shared" si="569"/>
        <v/>
      </c>
      <c r="AU225" s="14" t="str">
        <f t="shared" si="569"/>
        <v/>
      </c>
      <c r="AV225" s="14" t="str">
        <f t="shared" si="569"/>
        <v/>
      </c>
      <c r="AW225" s="14" t="str">
        <f t="shared" si="569"/>
        <v/>
      </c>
      <c r="AX225" s="14" t="str">
        <f t="shared" ref="AX225:BA225" si="570">IF(AX221="","",-SUM(AX220:AX221)*$C216)</f>
        <v/>
      </c>
      <c r="AY225" s="14" t="str">
        <f t="shared" si="570"/>
        <v/>
      </c>
      <c r="AZ225" s="14" t="str">
        <f t="shared" si="570"/>
        <v/>
      </c>
      <c r="BA225" s="14" t="str">
        <f t="shared" si="570"/>
        <v/>
      </c>
    </row>
    <row r="226" spans="2:53">
      <c r="B226" s="38" t="s">
        <v>412</v>
      </c>
      <c r="C226" s="16"/>
      <c r="D226" s="14" t="str">
        <f>IF(D221="","",-PPMT($C216,D$7,$C215,-SUM($D221:D221)))</f>
        <v/>
      </c>
      <c r="E226" s="14" t="str">
        <f>IF(E221="","",-PPMT($C216,E$7,$C215,-SUM($D221:E221)))</f>
        <v/>
      </c>
      <c r="F226" s="14" t="str">
        <f>IF(F221="","",-PPMT($C216,F$7,$C215,-SUM($D221:F221)))</f>
        <v/>
      </c>
      <c r="G226" s="14" t="str">
        <f>IF(G221="","",-PPMT($C216,G$7,$C215,-SUM($D221:G221)))</f>
        <v/>
      </c>
      <c r="H226" s="14" t="str">
        <f>IF(H221="","",-PPMT($C216,H$7,$C215,-SUM($D221:H221)))</f>
        <v/>
      </c>
      <c r="I226" s="14" t="str">
        <f>IF(I221="","",-PPMT($C216,I$7,$C215,-SUM($D221:I221)))</f>
        <v/>
      </c>
      <c r="J226" s="14" t="str">
        <f>IF(J221="","",-PPMT($C216,J$7,$C215,-SUM($D221:J221)))</f>
        <v/>
      </c>
      <c r="K226" s="14" t="str">
        <f>IF(K221="","",-PPMT($C216,K$7,$C215,-SUM($D221:K221)))</f>
        <v/>
      </c>
      <c r="L226" s="14" t="str">
        <f>IF(L221="","",-PPMT($C216,L$7,$C215,-SUM($D221:L221)))</f>
        <v/>
      </c>
      <c r="M226" s="14" t="str">
        <f>IF(M221="","",-PPMT($C216,M$7,$C215,-SUM($D221:M221)))</f>
        <v/>
      </c>
      <c r="N226" s="14" t="str">
        <f>IF(N221="","",-PPMT($C216,N$7,$C215,-SUM($D221:N221)))</f>
        <v/>
      </c>
      <c r="O226" s="14" t="str">
        <f>IF(O221="","",-PPMT($C216,O$7,$C215,-SUM($D221:O221)))</f>
        <v/>
      </c>
      <c r="P226" s="14" t="str">
        <f>IF(P221="","",-PPMT($C216,P$7,$C215,-SUM($D221:P221)))</f>
        <v/>
      </c>
      <c r="Q226" s="14" t="str">
        <f>IF(Q221="","",-PPMT($C216,Q$7,$C215,-SUM($D221:Q221)))</f>
        <v/>
      </c>
      <c r="R226" s="14" t="str">
        <f>IF(R221="","",-PPMT($C216,R$7,$C215,-SUM($D221:R221)))</f>
        <v/>
      </c>
      <c r="S226" s="14" t="str">
        <f>IF(S221="","",-PPMT($C216,S$7,$C215,-SUM($D221:S221)))</f>
        <v/>
      </c>
      <c r="T226" s="14" t="str">
        <f>IF(T221="","",-PPMT($C216,T$7,$C215,-SUM($D221:T221)))</f>
        <v/>
      </c>
      <c r="U226" s="14" t="str">
        <f>IF(U221="","",-PPMT($C216,U$7,$C215,-SUM($D221:U221)))</f>
        <v/>
      </c>
      <c r="V226" s="14" t="str">
        <f>IF(V221="","",-PPMT($C216,V$7,$C215,-SUM($D221:V221)))</f>
        <v/>
      </c>
      <c r="W226" s="14" t="str">
        <f>IF(W221="","",-PPMT($C216,W$7,$C215,-SUM($D221:W221)))</f>
        <v/>
      </c>
      <c r="X226" s="14" t="str">
        <f>IF(X221="","",-PPMT($C216,X$7,$C215,-SUM($D221:X221)))</f>
        <v/>
      </c>
      <c r="Y226" s="14" t="str">
        <f>IF(Y221="","",-PPMT($C216,Y$7,$C215,-SUM($D221:Y221)))</f>
        <v/>
      </c>
      <c r="Z226" s="14" t="str">
        <f>IF(Z221="","",-PPMT($C216,Z$7,$C215,-SUM($D221:Z221)))</f>
        <v/>
      </c>
      <c r="AA226" s="14" t="str">
        <f>IF(AA221="","",-PPMT($C216,AA$7,$C215,-SUM($D221:AA221)))</f>
        <v/>
      </c>
      <c r="AB226" s="14" t="str">
        <f>IF(AB221="","",-PPMT($C216,AB$7,$C215,-SUM($D221:AB221)))</f>
        <v/>
      </c>
      <c r="AC226" s="14" t="str">
        <f>IF(AC221="","",-PPMT($C216,AC$7,$C215,-SUM($D221:AC221)))</f>
        <v/>
      </c>
      <c r="AD226" s="14" t="str">
        <f>IF(AD221="","",-PPMT($C216,AD$7,$C215,-SUM($D221:AD221)))</f>
        <v/>
      </c>
      <c r="AE226" s="14" t="str">
        <f>IF(AE221="","",-PPMT($C216,AE$7,$C215,-SUM($D221:AE221)))</f>
        <v/>
      </c>
      <c r="AF226" s="14" t="str">
        <f>IF(AF221="","",-PPMT($C216,AF$7,$C215,-SUM($D221:AF221)))</f>
        <v/>
      </c>
      <c r="AG226" s="14" t="str">
        <f>IF(AG221="","",-PPMT($C216,AG$7,$C215,-SUM($D221:AG221)))</f>
        <v/>
      </c>
      <c r="AH226" s="14" t="str">
        <f>IF(AH221="","",-PPMT($C216,AH$7,$C215,-SUM($D221:AH221)))</f>
        <v/>
      </c>
      <c r="AI226" s="14" t="str">
        <f>IF(AI221="","",-PPMT($C216,AI$7,$C215,-SUM($D221:AI221)))</f>
        <v/>
      </c>
      <c r="AJ226" s="14" t="str">
        <f>IF(AJ221="","",-PPMT($C216,AJ$7,$C215,-SUM($D221:AJ221)))</f>
        <v/>
      </c>
      <c r="AK226" s="14" t="str">
        <f>IF(AK221="","",-PPMT($C216,AK$7,$C215,-SUM($D221:AK221)))</f>
        <v/>
      </c>
      <c r="AL226" s="14" t="str">
        <f>IF(AL221="","",-PPMT($C216,AL$7,$C215,-SUM($D221:AL221)))</f>
        <v/>
      </c>
      <c r="AM226" s="14" t="str">
        <f>IF(AM221="","",-PPMT($C216,AM$7,$C215,-SUM($D221:AM221)))</f>
        <v/>
      </c>
      <c r="AN226" s="14" t="str">
        <f>IF(AN221="","",-PPMT($C216,AN$7,$C215,-SUM($D221:AN221)))</f>
        <v/>
      </c>
      <c r="AO226" s="14" t="str">
        <f>IF(AO221="","",-PPMT($C216,AO$7,$C215,-SUM($D221:AO221)))</f>
        <v/>
      </c>
      <c r="AP226" s="14" t="str">
        <f>IF(AP221="","",-PPMT($C216,AP$7,$C215,-SUM($D221:AP221)))</f>
        <v/>
      </c>
      <c r="AQ226" s="14" t="str">
        <f>IF(AQ221="","",-PPMT($C216,AQ$7,$C215,-SUM($D221:AQ221)))</f>
        <v/>
      </c>
      <c r="AR226" s="14" t="str">
        <f>IF(AR221="","",-PPMT($C216,AR$7,$C215,-SUM($D221:AR221)))</f>
        <v/>
      </c>
      <c r="AS226" s="14" t="str">
        <f>IF(AS221="","",-PPMT($C216,AS$7,$C215,-SUM($D221:AS221)))</f>
        <v/>
      </c>
      <c r="AT226" s="14" t="str">
        <f>IF(AT221="","",-PPMT($C216,AT$7,$C215,-SUM($D221:AT221)))</f>
        <v/>
      </c>
      <c r="AU226" s="14" t="str">
        <f>IF(AU221="","",-PPMT($C216,AU$7,$C215,-SUM($D221:AU221)))</f>
        <v/>
      </c>
      <c r="AV226" s="14" t="str">
        <f>IF(AV221="","",-PPMT($C216,AV$7,$C215,-SUM($D221:AV221)))</f>
        <v/>
      </c>
      <c r="AW226" s="14" t="str">
        <f>IF(AW221="","",-PPMT($C216,AW$7,$C215,-SUM($D221:AW221)))</f>
        <v/>
      </c>
      <c r="AX226" s="14" t="str">
        <f>IF(AX221="","",-PPMT($C216,AX$7,$C215,-SUM($D221:AX221)))</f>
        <v/>
      </c>
      <c r="AY226" s="14" t="str">
        <f>IF(AY221="","",-PPMT($C216,AY$7,$C215,-SUM($D221:AY221)))</f>
        <v/>
      </c>
      <c r="AZ226" s="14" t="str">
        <f>IF(AZ221="","",-PPMT($C216,AZ$7,$C215,-SUM($D221:AZ221)))</f>
        <v/>
      </c>
      <c r="BA226" s="14" t="str">
        <f>IF(BA221="","",-PPMT($C216,BA$7,$C215,-SUM($D221:BA221)))</f>
        <v/>
      </c>
    </row>
    <row r="227" spans="2:53">
      <c r="B227" s="38" t="s">
        <v>424</v>
      </c>
      <c r="C227" s="16"/>
      <c r="D227" s="14" t="str">
        <f>IF(D221="","",SUM(D225:D226))</f>
        <v/>
      </c>
      <c r="E227" s="14" t="str">
        <f t="shared" ref="E227" si="571">IF(E221="","",SUM(E225:E226))</f>
        <v/>
      </c>
      <c r="F227" s="14" t="str">
        <f t="shared" ref="F227" si="572">IF(F221="","",SUM(F225:F226))</f>
        <v/>
      </c>
      <c r="G227" s="14" t="str">
        <f t="shared" ref="G227" si="573">IF(G221="","",SUM(G225:G226))</f>
        <v/>
      </c>
      <c r="H227" s="14" t="str">
        <f t="shared" ref="H227" si="574">IF(H221="","",SUM(H225:H226))</f>
        <v/>
      </c>
      <c r="I227" s="14" t="str">
        <f t="shared" ref="I227" si="575">IF(I221="","",SUM(I225:I226))</f>
        <v/>
      </c>
      <c r="J227" s="14" t="str">
        <f t="shared" ref="J227" si="576">IF(J221="","",SUM(J225:J226))</f>
        <v/>
      </c>
      <c r="K227" s="14" t="str">
        <f t="shared" ref="K227" si="577">IF(K221="","",SUM(K225:K226))</f>
        <v/>
      </c>
      <c r="L227" s="14" t="str">
        <f t="shared" ref="L227" si="578">IF(L221="","",SUM(L225:L226))</f>
        <v/>
      </c>
      <c r="M227" s="14" t="str">
        <f t="shared" ref="M227" si="579">IF(M221="","",SUM(M225:M226))</f>
        <v/>
      </c>
      <c r="N227" s="14" t="str">
        <f t="shared" ref="N227" si="580">IF(N221="","",SUM(N225:N226))</f>
        <v/>
      </c>
      <c r="O227" s="14" t="str">
        <f t="shared" ref="O227" si="581">IF(O221="","",SUM(O225:O226))</f>
        <v/>
      </c>
      <c r="P227" s="14" t="str">
        <f t="shared" ref="P227" si="582">IF(P221="","",SUM(P225:P226))</f>
        <v/>
      </c>
      <c r="Q227" s="14" t="str">
        <f t="shared" ref="Q227" si="583">IF(Q221="","",SUM(Q225:Q226))</f>
        <v/>
      </c>
      <c r="R227" s="14" t="str">
        <f t="shared" ref="R227" si="584">IF(R221="","",SUM(R225:R226))</f>
        <v/>
      </c>
      <c r="S227" s="14" t="str">
        <f t="shared" ref="S227" si="585">IF(S221="","",SUM(S225:S226))</f>
        <v/>
      </c>
      <c r="T227" s="14" t="str">
        <f t="shared" ref="T227" si="586">IF(T221="","",SUM(T225:T226))</f>
        <v/>
      </c>
      <c r="U227" s="14" t="str">
        <f t="shared" ref="U227" si="587">IF(U221="","",SUM(U225:U226))</f>
        <v/>
      </c>
      <c r="V227" s="14" t="str">
        <f t="shared" ref="V227" si="588">IF(V221="","",SUM(V225:V226))</f>
        <v/>
      </c>
      <c r="W227" s="14" t="str">
        <f t="shared" ref="W227" si="589">IF(W221="","",SUM(W225:W226))</f>
        <v/>
      </c>
      <c r="X227" s="14" t="str">
        <f t="shared" ref="X227" si="590">IF(X221="","",SUM(X225:X226))</f>
        <v/>
      </c>
      <c r="Y227" s="14" t="str">
        <f t="shared" ref="Y227" si="591">IF(Y221="","",SUM(Y225:Y226))</f>
        <v/>
      </c>
      <c r="Z227" s="14" t="str">
        <f t="shared" ref="Z227" si="592">IF(Z221="","",SUM(Z225:Z226))</f>
        <v/>
      </c>
      <c r="AA227" s="14" t="str">
        <f t="shared" ref="AA227" si="593">IF(AA221="","",SUM(AA225:AA226))</f>
        <v/>
      </c>
      <c r="AB227" s="14" t="str">
        <f t="shared" ref="AB227" si="594">IF(AB221="","",SUM(AB225:AB226))</f>
        <v/>
      </c>
      <c r="AC227" s="14" t="str">
        <f t="shared" ref="AC227" si="595">IF(AC221="","",SUM(AC225:AC226))</f>
        <v/>
      </c>
      <c r="AD227" s="14" t="str">
        <f t="shared" ref="AD227" si="596">IF(AD221="","",SUM(AD225:AD226))</f>
        <v/>
      </c>
      <c r="AE227" s="14" t="str">
        <f t="shared" ref="AE227" si="597">IF(AE221="","",SUM(AE225:AE226))</f>
        <v/>
      </c>
      <c r="AF227" s="14" t="str">
        <f t="shared" ref="AF227" si="598">IF(AF221="","",SUM(AF225:AF226))</f>
        <v/>
      </c>
      <c r="AG227" s="14" t="str">
        <f t="shared" ref="AG227" si="599">IF(AG221="","",SUM(AG225:AG226))</f>
        <v/>
      </c>
      <c r="AH227" s="14" t="str">
        <f t="shared" ref="AH227" si="600">IF(AH221="","",SUM(AH225:AH226))</f>
        <v/>
      </c>
      <c r="AI227" s="14" t="str">
        <f t="shared" ref="AI227" si="601">IF(AI221="","",SUM(AI225:AI226))</f>
        <v/>
      </c>
      <c r="AJ227" s="14" t="str">
        <f t="shared" ref="AJ227:AW227" si="602">IF(AJ221="","",SUM(AJ225:AJ226))</f>
        <v/>
      </c>
      <c r="AK227" s="14" t="str">
        <f t="shared" si="602"/>
        <v/>
      </c>
      <c r="AL227" s="14" t="str">
        <f t="shared" si="602"/>
        <v/>
      </c>
      <c r="AM227" s="14" t="str">
        <f t="shared" si="602"/>
        <v/>
      </c>
      <c r="AN227" s="14" t="str">
        <f t="shared" si="602"/>
        <v/>
      </c>
      <c r="AO227" s="14" t="str">
        <f t="shared" si="602"/>
        <v/>
      </c>
      <c r="AP227" s="14" t="str">
        <f t="shared" si="602"/>
        <v/>
      </c>
      <c r="AQ227" s="14" t="str">
        <f t="shared" si="602"/>
        <v/>
      </c>
      <c r="AR227" s="14" t="str">
        <f t="shared" si="602"/>
        <v/>
      </c>
      <c r="AS227" s="14" t="str">
        <f t="shared" si="602"/>
        <v/>
      </c>
      <c r="AT227" s="14" t="str">
        <f t="shared" si="602"/>
        <v/>
      </c>
      <c r="AU227" s="14" t="str">
        <f t="shared" si="602"/>
        <v/>
      </c>
      <c r="AV227" s="14" t="str">
        <f t="shared" si="602"/>
        <v/>
      </c>
      <c r="AW227" s="14" t="str">
        <f t="shared" si="602"/>
        <v/>
      </c>
      <c r="AX227" s="14" t="str">
        <f t="shared" ref="AX227:BA227" si="603">IF(AX221="","",SUM(AX225:AX226))</f>
        <v/>
      </c>
      <c r="AY227" s="14" t="str">
        <f t="shared" si="603"/>
        <v/>
      </c>
      <c r="AZ227" s="14" t="str">
        <f t="shared" si="603"/>
        <v/>
      </c>
      <c r="BA227" s="14" t="str">
        <f t="shared" si="603"/>
        <v/>
      </c>
    </row>
    <row r="228" spans="2:53">
      <c r="B228" s="38"/>
      <c r="C228" s="16"/>
      <c r="D228" s="16"/>
      <c r="E228" s="16"/>
      <c r="F228" s="16"/>
      <c r="G228" s="16"/>
    </row>
    <row r="229" spans="2:53">
      <c r="B229" s="33" t="s">
        <v>47</v>
      </c>
      <c r="C229" s="16"/>
      <c r="D229" s="16"/>
      <c r="E229" s="16"/>
      <c r="F229" s="16"/>
      <c r="G229" s="16"/>
      <c r="H229" s="16"/>
      <c r="I229" s="16"/>
      <c r="J229" s="16"/>
      <c r="K229" s="16"/>
      <c r="L229" s="16"/>
      <c r="M229" s="16"/>
      <c r="N229" s="16"/>
      <c r="O229" s="16"/>
      <c r="P229" s="16"/>
    </row>
    <row r="230" spans="2:53">
      <c r="C230" s="16"/>
      <c r="D230" s="16"/>
      <c r="E230" s="16"/>
      <c r="F230" s="16"/>
      <c r="G230" s="16"/>
      <c r="H230" s="16"/>
      <c r="I230" s="16"/>
      <c r="J230" s="16"/>
      <c r="K230" s="16"/>
      <c r="L230" s="16"/>
      <c r="M230" s="16"/>
      <c r="N230" s="16"/>
      <c r="O230" s="16"/>
      <c r="P230" s="16"/>
    </row>
    <row r="231" spans="2:53" ht="26.25" customHeight="1">
      <c r="B231" s="97" t="s">
        <v>555</v>
      </c>
      <c r="C231" s="97"/>
      <c r="D231" s="97"/>
      <c r="E231" s="97"/>
      <c r="F231" s="97"/>
      <c r="G231" s="97"/>
      <c r="H231" s="97"/>
      <c r="I231" s="97"/>
      <c r="J231" s="16"/>
      <c r="K231" s="16"/>
      <c r="L231" s="16"/>
      <c r="M231" s="16"/>
      <c r="N231" s="16"/>
      <c r="O231" s="16"/>
      <c r="P231" s="16"/>
    </row>
    <row r="232" spans="2:53">
      <c r="C232" s="16"/>
      <c r="D232" s="16"/>
      <c r="E232" s="16"/>
      <c r="F232" s="16"/>
      <c r="G232" s="16"/>
      <c r="H232" s="16"/>
      <c r="I232" s="16"/>
      <c r="J232" s="16"/>
      <c r="K232" s="16"/>
      <c r="L232" s="16"/>
      <c r="M232" s="16"/>
      <c r="N232" s="16"/>
      <c r="O232" s="16"/>
      <c r="P232" s="16"/>
    </row>
    <row r="233" spans="2:53">
      <c r="B233" s="1" t="s">
        <v>477</v>
      </c>
      <c r="D233" s="14" t="str">
        <f t="shared" ref="D233:AI233" si="604">IF(OR($C214="No",D$7&gt;Prt2EqpLife),"",SUM(D$15,D$21,D$26,D$32,D225))</f>
        <v/>
      </c>
      <c r="E233" s="14" t="str">
        <f t="shared" si="604"/>
        <v/>
      </c>
      <c r="F233" s="14" t="str">
        <f t="shared" si="604"/>
        <v/>
      </c>
      <c r="G233" s="14" t="str">
        <f t="shared" si="604"/>
        <v/>
      </c>
      <c r="H233" s="14" t="str">
        <f t="shared" si="604"/>
        <v/>
      </c>
      <c r="I233" s="14" t="str">
        <f t="shared" si="604"/>
        <v/>
      </c>
      <c r="J233" s="14" t="str">
        <f t="shared" si="604"/>
        <v/>
      </c>
      <c r="K233" s="14" t="str">
        <f t="shared" si="604"/>
        <v/>
      </c>
      <c r="L233" s="14" t="str">
        <f t="shared" si="604"/>
        <v/>
      </c>
      <c r="M233" s="14" t="str">
        <f t="shared" si="604"/>
        <v/>
      </c>
      <c r="N233" s="14" t="str">
        <f t="shared" si="604"/>
        <v/>
      </c>
      <c r="O233" s="14" t="str">
        <f t="shared" si="604"/>
        <v/>
      </c>
      <c r="P233" s="14" t="str">
        <f t="shared" si="604"/>
        <v/>
      </c>
      <c r="Q233" s="14" t="str">
        <f t="shared" si="604"/>
        <v/>
      </c>
      <c r="R233" s="14" t="str">
        <f t="shared" si="604"/>
        <v/>
      </c>
      <c r="S233" s="14" t="str">
        <f t="shared" si="604"/>
        <v/>
      </c>
      <c r="T233" s="14" t="str">
        <f t="shared" si="604"/>
        <v/>
      </c>
      <c r="U233" s="14" t="str">
        <f t="shared" si="604"/>
        <v/>
      </c>
      <c r="V233" s="14" t="str">
        <f t="shared" si="604"/>
        <v/>
      </c>
      <c r="W233" s="14" t="str">
        <f t="shared" si="604"/>
        <v/>
      </c>
      <c r="X233" s="14" t="str">
        <f t="shared" si="604"/>
        <v/>
      </c>
      <c r="Y233" s="14" t="str">
        <f t="shared" si="604"/>
        <v/>
      </c>
      <c r="Z233" s="14" t="str">
        <f t="shared" si="604"/>
        <v/>
      </c>
      <c r="AA233" s="14" t="str">
        <f t="shared" si="604"/>
        <v/>
      </c>
      <c r="AB233" s="14" t="str">
        <f t="shared" si="604"/>
        <v/>
      </c>
      <c r="AC233" s="14" t="str">
        <f t="shared" si="604"/>
        <v/>
      </c>
      <c r="AD233" s="14" t="str">
        <f t="shared" si="604"/>
        <v/>
      </c>
      <c r="AE233" s="14" t="str">
        <f t="shared" si="604"/>
        <v/>
      </c>
      <c r="AF233" s="14" t="str">
        <f t="shared" si="604"/>
        <v/>
      </c>
      <c r="AG233" s="14" t="str">
        <f t="shared" si="604"/>
        <v/>
      </c>
      <c r="AH233" s="14" t="str">
        <f t="shared" si="604"/>
        <v/>
      </c>
      <c r="AI233" s="14" t="str">
        <f t="shared" si="604"/>
        <v/>
      </c>
      <c r="AJ233" s="14" t="str">
        <f t="shared" ref="AJ233:BA233" si="605">IF(OR($C214="No",AJ$7&gt;Prt2EqpLife),"",SUM(AJ$15,AJ$21,AJ$26,AJ$32,AJ225))</f>
        <v/>
      </c>
      <c r="AK233" s="14" t="str">
        <f t="shared" si="605"/>
        <v/>
      </c>
      <c r="AL233" s="14" t="str">
        <f t="shared" si="605"/>
        <v/>
      </c>
      <c r="AM233" s="14" t="str">
        <f t="shared" si="605"/>
        <v/>
      </c>
      <c r="AN233" s="14" t="str">
        <f t="shared" si="605"/>
        <v/>
      </c>
      <c r="AO233" s="14" t="str">
        <f t="shared" si="605"/>
        <v/>
      </c>
      <c r="AP233" s="14" t="str">
        <f t="shared" si="605"/>
        <v/>
      </c>
      <c r="AQ233" s="14" t="str">
        <f t="shared" si="605"/>
        <v/>
      </c>
      <c r="AR233" s="14" t="str">
        <f t="shared" si="605"/>
        <v/>
      </c>
      <c r="AS233" s="14" t="str">
        <f t="shared" si="605"/>
        <v/>
      </c>
      <c r="AT233" s="14" t="str">
        <f t="shared" si="605"/>
        <v/>
      </c>
      <c r="AU233" s="14" t="str">
        <f t="shared" si="605"/>
        <v/>
      </c>
      <c r="AV233" s="14" t="str">
        <f t="shared" si="605"/>
        <v/>
      </c>
      <c r="AW233" s="14" t="str">
        <f t="shared" si="605"/>
        <v/>
      </c>
      <c r="AX233" s="14" t="str">
        <f t="shared" si="605"/>
        <v/>
      </c>
      <c r="AY233" s="14" t="str">
        <f t="shared" si="605"/>
        <v/>
      </c>
      <c r="AZ233" s="14" t="str">
        <f t="shared" si="605"/>
        <v/>
      </c>
      <c r="BA233" s="14" t="str">
        <f t="shared" si="605"/>
        <v/>
      </c>
    </row>
    <row r="234" spans="2:53">
      <c r="B234" s="1" t="s">
        <v>478</v>
      </c>
      <c r="D234" s="14" t="str">
        <f t="shared" ref="D234:AJ234" si="606">IF(OR($C214="No",D$7&gt;Prt2EqpLife),"",-D233*Prt2TaxRate)</f>
        <v/>
      </c>
      <c r="E234" s="14" t="str">
        <f t="shared" si="606"/>
        <v/>
      </c>
      <c r="F234" s="14" t="str">
        <f t="shared" si="606"/>
        <v/>
      </c>
      <c r="G234" s="14" t="str">
        <f t="shared" si="606"/>
        <v/>
      </c>
      <c r="H234" s="14" t="str">
        <f t="shared" si="606"/>
        <v/>
      </c>
      <c r="I234" s="14" t="str">
        <f t="shared" si="606"/>
        <v/>
      </c>
      <c r="J234" s="14" t="str">
        <f t="shared" si="606"/>
        <v/>
      </c>
      <c r="K234" s="14" t="str">
        <f t="shared" si="606"/>
        <v/>
      </c>
      <c r="L234" s="14" t="str">
        <f t="shared" si="606"/>
        <v/>
      </c>
      <c r="M234" s="14" t="str">
        <f t="shared" si="606"/>
        <v/>
      </c>
      <c r="N234" s="14" t="str">
        <f t="shared" si="606"/>
        <v/>
      </c>
      <c r="O234" s="14" t="str">
        <f t="shared" si="606"/>
        <v/>
      </c>
      <c r="P234" s="14" t="str">
        <f t="shared" si="606"/>
        <v/>
      </c>
      <c r="Q234" s="14" t="str">
        <f t="shared" si="606"/>
        <v/>
      </c>
      <c r="R234" s="14" t="str">
        <f t="shared" si="606"/>
        <v/>
      </c>
      <c r="S234" s="14" t="str">
        <f t="shared" si="606"/>
        <v/>
      </c>
      <c r="T234" s="14" t="str">
        <f t="shared" si="606"/>
        <v/>
      </c>
      <c r="U234" s="14" t="str">
        <f t="shared" si="606"/>
        <v/>
      </c>
      <c r="V234" s="14" t="str">
        <f t="shared" si="606"/>
        <v/>
      </c>
      <c r="W234" s="14" t="str">
        <f t="shared" si="606"/>
        <v/>
      </c>
      <c r="X234" s="14" t="str">
        <f t="shared" si="606"/>
        <v/>
      </c>
      <c r="Y234" s="14" t="str">
        <f t="shared" si="606"/>
        <v/>
      </c>
      <c r="Z234" s="14" t="str">
        <f t="shared" si="606"/>
        <v/>
      </c>
      <c r="AA234" s="14" t="str">
        <f t="shared" si="606"/>
        <v/>
      </c>
      <c r="AB234" s="14" t="str">
        <f t="shared" si="606"/>
        <v/>
      </c>
      <c r="AC234" s="14" t="str">
        <f t="shared" si="606"/>
        <v/>
      </c>
      <c r="AD234" s="14" t="str">
        <f t="shared" si="606"/>
        <v/>
      </c>
      <c r="AE234" s="14" t="str">
        <f t="shared" si="606"/>
        <v/>
      </c>
      <c r="AF234" s="14" t="str">
        <f t="shared" si="606"/>
        <v/>
      </c>
      <c r="AG234" s="14" t="str">
        <f t="shared" si="606"/>
        <v/>
      </c>
      <c r="AH234" s="14" t="str">
        <f t="shared" si="606"/>
        <v/>
      </c>
      <c r="AI234" s="14" t="str">
        <f t="shared" si="606"/>
        <v/>
      </c>
      <c r="AJ234" s="14" t="str">
        <f t="shared" si="606"/>
        <v/>
      </c>
      <c r="AK234" s="14" t="str">
        <f t="shared" ref="AK234:AW234" si="607">IF(OR($C214="No",AK$7&gt;Prt2EqpLife),"",-AK233*Prt2TaxRate)</f>
        <v/>
      </c>
      <c r="AL234" s="14" t="str">
        <f t="shared" si="607"/>
        <v/>
      </c>
      <c r="AM234" s="14" t="str">
        <f t="shared" si="607"/>
        <v/>
      </c>
      <c r="AN234" s="14" t="str">
        <f t="shared" si="607"/>
        <v/>
      </c>
      <c r="AO234" s="14" t="str">
        <f t="shared" si="607"/>
        <v/>
      </c>
      <c r="AP234" s="14" t="str">
        <f t="shared" si="607"/>
        <v/>
      </c>
      <c r="AQ234" s="14" t="str">
        <f t="shared" si="607"/>
        <v/>
      </c>
      <c r="AR234" s="14" t="str">
        <f t="shared" si="607"/>
        <v/>
      </c>
      <c r="AS234" s="14" t="str">
        <f t="shared" si="607"/>
        <v/>
      </c>
      <c r="AT234" s="14" t="str">
        <f t="shared" si="607"/>
        <v/>
      </c>
      <c r="AU234" s="14" t="str">
        <f t="shared" si="607"/>
        <v/>
      </c>
      <c r="AV234" s="14" t="str">
        <f t="shared" si="607"/>
        <v/>
      </c>
      <c r="AW234" s="14" t="str">
        <f t="shared" si="607"/>
        <v/>
      </c>
      <c r="AX234" s="14" t="str">
        <f t="shared" ref="AX234:BA234" si="608">IF(OR($C214="No",AX$7&gt;Prt2EqpLife),"",-AX233*Prt2TaxRate)</f>
        <v/>
      </c>
      <c r="AY234" s="14" t="str">
        <f t="shared" si="608"/>
        <v/>
      </c>
      <c r="AZ234" s="14" t="str">
        <f t="shared" si="608"/>
        <v/>
      </c>
      <c r="BA234" s="14" t="str">
        <f t="shared" si="608"/>
        <v/>
      </c>
    </row>
    <row r="235" spans="2:53">
      <c r="D235" s="16"/>
      <c r="E235" s="16"/>
      <c r="F235" s="16"/>
      <c r="G235" s="16"/>
      <c r="H235" s="16"/>
      <c r="I235" s="16"/>
      <c r="J235" s="16"/>
      <c r="K235" s="16"/>
      <c r="L235" s="16"/>
      <c r="M235" s="16"/>
      <c r="N235" s="16"/>
      <c r="O235" s="16"/>
      <c r="P235" s="16"/>
      <c r="Q235" s="16"/>
    </row>
    <row r="236" spans="2:53">
      <c r="B236" s="1" t="s">
        <v>476</v>
      </c>
      <c r="D236" s="14" t="str">
        <f t="shared" ref="D236:AI236" si="609">IF(OR($C214="No",D$7&gt;Prt2EqpLife),"",SUM(D$15,D$21,D$32,D225))</f>
        <v/>
      </c>
      <c r="E236" s="14" t="str">
        <f t="shared" si="609"/>
        <v/>
      </c>
      <c r="F236" s="14" t="str">
        <f t="shared" si="609"/>
        <v/>
      </c>
      <c r="G236" s="14" t="str">
        <f t="shared" si="609"/>
        <v/>
      </c>
      <c r="H236" s="14" t="str">
        <f t="shared" si="609"/>
        <v/>
      </c>
      <c r="I236" s="14" t="str">
        <f t="shared" si="609"/>
        <v/>
      </c>
      <c r="J236" s="14" t="str">
        <f t="shared" si="609"/>
        <v/>
      </c>
      <c r="K236" s="14" t="str">
        <f t="shared" si="609"/>
        <v/>
      </c>
      <c r="L236" s="14" t="str">
        <f t="shared" si="609"/>
        <v/>
      </c>
      <c r="M236" s="14" t="str">
        <f t="shared" si="609"/>
        <v/>
      </c>
      <c r="N236" s="14" t="str">
        <f t="shared" si="609"/>
        <v/>
      </c>
      <c r="O236" s="14" t="str">
        <f t="shared" si="609"/>
        <v/>
      </c>
      <c r="P236" s="14" t="str">
        <f t="shared" si="609"/>
        <v/>
      </c>
      <c r="Q236" s="14" t="str">
        <f t="shared" si="609"/>
        <v/>
      </c>
      <c r="R236" s="14" t="str">
        <f t="shared" si="609"/>
        <v/>
      </c>
      <c r="S236" s="14" t="str">
        <f t="shared" si="609"/>
        <v/>
      </c>
      <c r="T236" s="14" t="str">
        <f t="shared" si="609"/>
        <v/>
      </c>
      <c r="U236" s="14" t="str">
        <f t="shared" si="609"/>
        <v/>
      </c>
      <c r="V236" s="14" t="str">
        <f t="shared" si="609"/>
        <v/>
      </c>
      <c r="W236" s="14" t="str">
        <f t="shared" si="609"/>
        <v/>
      </c>
      <c r="X236" s="14" t="str">
        <f t="shared" si="609"/>
        <v/>
      </c>
      <c r="Y236" s="14" t="str">
        <f t="shared" si="609"/>
        <v/>
      </c>
      <c r="Z236" s="14" t="str">
        <f t="shared" si="609"/>
        <v/>
      </c>
      <c r="AA236" s="14" t="str">
        <f t="shared" si="609"/>
        <v/>
      </c>
      <c r="AB236" s="14" t="str">
        <f t="shared" si="609"/>
        <v/>
      </c>
      <c r="AC236" s="14" t="str">
        <f t="shared" si="609"/>
        <v/>
      </c>
      <c r="AD236" s="14" t="str">
        <f t="shared" si="609"/>
        <v/>
      </c>
      <c r="AE236" s="14" t="str">
        <f t="shared" si="609"/>
        <v/>
      </c>
      <c r="AF236" s="14" t="str">
        <f t="shared" si="609"/>
        <v/>
      </c>
      <c r="AG236" s="14" t="str">
        <f t="shared" si="609"/>
        <v/>
      </c>
      <c r="AH236" s="14" t="str">
        <f t="shared" si="609"/>
        <v/>
      </c>
      <c r="AI236" s="14" t="str">
        <f t="shared" si="609"/>
        <v/>
      </c>
      <c r="AJ236" s="14" t="str">
        <f t="shared" ref="AJ236:BA236" si="610">IF(OR($C214="No",AJ$7&gt;Prt2EqpLife),"",SUM(AJ$15,AJ$21,AJ$32,AJ225))</f>
        <v/>
      </c>
      <c r="AK236" s="14" t="str">
        <f t="shared" si="610"/>
        <v/>
      </c>
      <c r="AL236" s="14" t="str">
        <f t="shared" si="610"/>
        <v/>
      </c>
      <c r="AM236" s="14" t="str">
        <f t="shared" si="610"/>
        <v/>
      </c>
      <c r="AN236" s="14" t="str">
        <f t="shared" si="610"/>
        <v/>
      </c>
      <c r="AO236" s="14" t="str">
        <f t="shared" si="610"/>
        <v/>
      </c>
      <c r="AP236" s="14" t="str">
        <f t="shared" si="610"/>
        <v/>
      </c>
      <c r="AQ236" s="14" t="str">
        <f t="shared" si="610"/>
        <v/>
      </c>
      <c r="AR236" s="14" t="str">
        <f t="shared" si="610"/>
        <v/>
      </c>
      <c r="AS236" s="14" t="str">
        <f t="shared" si="610"/>
        <v/>
      </c>
      <c r="AT236" s="14" t="str">
        <f t="shared" si="610"/>
        <v/>
      </c>
      <c r="AU236" s="14" t="str">
        <f t="shared" si="610"/>
        <v/>
      </c>
      <c r="AV236" s="14" t="str">
        <f t="shared" si="610"/>
        <v/>
      </c>
      <c r="AW236" s="14" t="str">
        <f t="shared" si="610"/>
        <v/>
      </c>
      <c r="AX236" s="14" t="str">
        <f t="shared" si="610"/>
        <v/>
      </c>
      <c r="AY236" s="14" t="str">
        <f t="shared" si="610"/>
        <v/>
      </c>
      <c r="AZ236" s="14" t="str">
        <f t="shared" si="610"/>
        <v/>
      </c>
      <c r="BA236" s="14" t="str">
        <f t="shared" si="610"/>
        <v/>
      </c>
    </row>
    <row r="237" spans="2:53">
      <c r="B237" s="1" t="s">
        <v>483</v>
      </c>
      <c r="D237" s="14" t="str">
        <f t="shared" ref="D237:AJ237" si="611">IF(OR($C214="No",D$7&gt;Prt2EqpLife),"",-D236*Prt2TaxRate)</f>
        <v/>
      </c>
      <c r="E237" s="14" t="str">
        <f t="shared" si="611"/>
        <v/>
      </c>
      <c r="F237" s="14" t="str">
        <f t="shared" si="611"/>
        <v/>
      </c>
      <c r="G237" s="14" t="str">
        <f t="shared" si="611"/>
        <v/>
      </c>
      <c r="H237" s="14" t="str">
        <f t="shared" si="611"/>
        <v/>
      </c>
      <c r="I237" s="14" t="str">
        <f t="shared" si="611"/>
        <v/>
      </c>
      <c r="J237" s="14" t="str">
        <f t="shared" si="611"/>
        <v/>
      </c>
      <c r="K237" s="14" t="str">
        <f t="shared" si="611"/>
        <v/>
      </c>
      <c r="L237" s="14" t="str">
        <f t="shared" si="611"/>
        <v/>
      </c>
      <c r="M237" s="14" t="str">
        <f t="shared" si="611"/>
        <v/>
      </c>
      <c r="N237" s="14" t="str">
        <f t="shared" si="611"/>
        <v/>
      </c>
      <c r="O237" s="14" t="str">
        <f t="shared" si="611"/>
        <v/>
      </c>
      <c r="P237" s="14" t="str">
        <f t="shared" si="611"/>
        <v/>
      </c>
      <c r="Q237" s="14" t="str">
        <f t="shared" si="611"/>
        <v/>
      </c>
      <c r="R237" s="14" t="str">
        <f t="shared" si="611"/>
        <v/>
      </c>
      <c r="S237" s="14" t="str">
        <f t="shared" si="611"/>
        <v/>
      </c>
      <c r="T237" s="14" t="str">
        <f t="shared" si="611"/>
        <v/>
      </c>
      <c r="U237" s="14" t="str">
        <f t="shared" si="611"/>
        <v/>
      </c>
      <c r="V237" s="14" t="str">
        <f t="shared" si="611"/>
        <v/>
      </c>
      <c r="W237" s="14" t="str">
        <f t="shared" si="611"/>
        <v/>
      </c>
      <c r="X237" s="14" t="str">
        <f t="shared" si="611"/>
        <v/>
      </c>
      <c r="Y237" s="14" t="str">
        <f t="shared" si="611"/>
        <v/>
      </c>
      <c r="Z237" s="14" t="str">
        <f t="shared" si="611"/>
        <v/>
      </c>
      <c r="AA237" s="14" t="str">
        <f t="shared" si="611"/>
        <v/>
      </c>
      <c r="AB237" s="14" t="str">
        <f t="shared" si="611"/>
        <v/>
      </c>
      <c r="AC237" s="14" t="str">
        <f t="shared" si="611"/>
        <v/>
      </c>
      <c r="AD237" s="14" t="str">
        <f t="shared" si="611"/>
        <v/>
      </c>
      <c r="AE237" s="14" t="str">
        <f t="shared" si="611"/>
        <v/>
      </c>
      <c r="AF237" s="14" t="str">
        <f t="shared" si="611"/>
        <v/>
      </c>
      <c r="AG237" s="14" t="str">
        <f t="shared" si="611"/>
        <v/>
      </c>
      <c r="AH237" s="14" t="str">
        <f t="shared" si="611"/>
        <v/>
      </c>
      <c r="AI237" s="14" t="str">
        <f t="shared" si="611"/>
        <v/>
      </c>
      <c r="AJ237" s="14" t="str">
        <f t="shared" si="611"/>
        <v/>
      </c>
      <c r="AK237" s="14" t="str">
        <f t="shared" ref="AK237:AW237" si="612">IF(OR($C214="No",AK$7&gt;Prt2EqpLife),"",-AK236*Prt2TaxRate)</f>
        <v/>
      </c>
      <c r="AL237" s="14" t="str">
        <f t="shared" si="612"/>
        <v/>
      </c>
      <c r="AM237" s="14" t="str">
        <f t="shared" si="612"/>
        <v/>
      </c>
      <c r="AN237" s="14" t="str">
        <f t="shared" si="612"/>
        <v/>
      </c>
      <c r="AO237" s="14" t="str">
        <f t="shared" si="612"/>
        <v/>
      </c>
      <c r="AP237" s="14" t="str">
        <f t="shared" si="612"/>
        <v/>
      </c>
      <c r="AQ237" s="14" t="str">
        <f t="shared" si="612"/>
        <v/>
      </c>
      <c r="AR237" s="14" t="str">
        <f t="shared" si="612"/>
        <v/>
      </c>
      <c r="AS237" s="14" t="str">
        <f t="shared" si="612"/>
        <v/>
      </c>
      <c r="AT237" s="14" t="str">
        <f t="shared" si="612"/>
        <v/>
      </c>
      <c r="AU237" s="14" t="str">
        <f t="shared" si="612"/>
        <v/>
      </c>
      <c r="AV237" s="14" t="str">
        <f t="shared" si="612"/>
        <v/>
      </c>
      <c r="AW237" s="14" t="str">
        <f t="shared" si="612"/>
        <v/>
      </c>
      <c r="AX237" s="14" t="str">
        <f t="shared" ref="AX237:BA237" si="613">IF(OR($C214="No",AX$7&gt;Prt2EqpLife),"",-AX236*Prt2TaxRate)</f>
        <v/>
      </c>
      <c r="AY237" s="14" t="str">
        <f t="shared" si="613"/>
        <v/>
      </c>
      <c r="AZ237" s="14" t="str">
        <f t="shared" si="613"/>
        <v/>
      </c>
      <c r="BA237" s="14" t="str">
        <f t="shared" si="613"/>
        <v/>
      </c>
    </row>
    <row r="238" spans="2:53">
      <c r="D238" s="16"/>
      <c r="E238" s="16"/>
      <c r="F238" s="16"/>
      <c r="G238" s="16"/>
      <c r="H238" s="16"/>
      <c r="I238" s="16"/>
      <c r="J238" s="16"/>
      <c r="K238" s="16"/>
      <c r="L238" s="16"/>
      <c r="M238" s="16"/>
      <c r="N238" s="16"/>
      <c r="O238" s="16"/>
      <c r="P238" s="16"/>
      <c r="Q238" s="16"/>
    </row>
    <row r="239" spans="2:53">
      <c r="B239" s="33" t="s">
        <v>51</v>
      </c>
      <c r="D239" s="16"/>
      <c r="E239" s="16"/>
      <c r="F239" s="16"/>
      <c r="G239" s="16"/>
      <c r="H239" s="16"/>
      <c r="I239" s="16"/>
      <c r="J239" s="16"/>
      <c r="K239" s="16"/>
      <c r="L239" s="16"/>
      <c r="M239" s="16"/>
      <c r="N239" s="16"/>
      <c r="O239" s="16"/>
      <c r="P239" s="16"/>
      <c r="Q239" s="16"/>
    </row>
    <row r="240" spans="2:53">
      <c r="D240" s="16"/>
      <c r="E240" s="16"/>
      <c r="F240" s="16"/>
      <c r="G240" s="16"/>
      <c r="H240" s="16"/>
      <c r="I240" s="16"/>
      <c r="J240" s="16"/>
      <c r="K240" s="16"/>
      <c r="L240" s="16"/>
      <c r="M240" s="16"/>
      <c r="N240" s="16"/>
      <c r="O240" s="16"/>
      <c r="P240" s="16"/>
      <c r="Q240" s="16"/>
    </row>
    <row r="241" spans="1:53" ht="12.75" customHeight="1">
      <c r="B241" s="97" t="s">
        <v>429</v>
      </c>
      <c r="C241" s="97"/>
      <c r="D241" s="97"/>
      <c r="E241" s="97"/>
      <c r="F241" s="97"/>
      <c r="G241" s="97"/>
      <c r="H241" s="97"/>
      <c r="I241" s="97"/>
      <c r="J241" s="16"/>
      <c r="K241" s="16"/>
      <c r="L241" s="16"/>
      <c r="M241" s="16"/>
      <c r="N241" s="16"/>
      <c r="O241" s="16"/>
      <c r="P241" s="16"/>
    </row>
    <row r="242" spans="1:53" ht="12.75" customHeight="1">
      <c r="B242" s="97" t="s">
        <v>430</v>
      </c>
      <c r="C242" s="97"/>
      <c r="D242" s="97"/>
      <c r="E242" s="97"/>
      <c r="F242" s="97"/>
      <c r="G242" s="97"/>
      <c r="H242" s="97"/>
      <c r="I242" s="97"/>
      <c r="J242" s="16"/>
      <c r="K242" s="16"/>
      <c r="L242" s="16"/>
      <c r="M242" s="16"/>
      <c r="N242" s="16"/>
      <c r="O242" s="16"/>
      <c r="P242" s="16"/>
    </row>
    <row r="243" spans="1:53">
      <c r="C243" s="16"/>
      <c r="D243" s="16"/>
      <c r="E243" s="16"/>
      <c r="F243" s="16"/>
      <c r="G243" s="16"/>
      <c r="H243" s="16"/>
      <c r="I243" s="16"/>
      <c r="J243" s="16"/>
      <c r="K243" s="16"/>
      <c r="L243" s="16"/>
      <c r="M243" s="16"/>
      <c r="N243" s="16"/>
      <c r="O243" s="16"/>
      <c r="P243" s="16"/>
    </row>
    <row r="244" spans="1:53">
      <c r="B244" s="1" t="s">
        <v>479</v>
      </c>
      <c r="D244" s="14" t="str">
        <f t="shared" ref="D244:AI244" si="614">IF(OR($C214="No",D$7&gt;Prt2EqpLife),"",SUM(D$13,D$15,D$21,D$26,D221,D227,D234))</f>
        <v/>
      </c>
      <c r="E244" s="14" t="str">
        <f t="shared" si="614"/>
        <v/>
      </c>
      <c r="F244" s="14" t="str">
        <f t="shared" si="614"/>
        <v/>
      </c>
      <c r="G244" s="14" t="str">
        <f t="shared" si="614"/>
        <v/>
      </c>
      <c r="H244" s="14" t="str">
        <f t="shared" si="614"/>
        <v/>
      </c>
      <c r="I244" s="14" t="str">
        <f t="shared" si="614"/>
        <v/>
      </c>
      <c r="J244" s="14" t="str">
        <f t="shared" si="614"/>
        <v/>
      </c>
      <c r="K244" s="14" t="str">
        <f t="shared" si="614"/>
        <v/>
      </c>
      <c r="L244" s="14" t="str">
        <f t="shared" si="614"/>
        <v/>
      </c>
      <c r="M244" s="14" t="str">
        <f t="shared" si="614"/>
        <v/>
      </c>
      <c r="N244" s="14" t="str">
        <f t="shared" si="614"/>
        <v/>
      </c>
      <c r="O244" s="14" t="str">
        <f t="shared" si="614"/>
        <v/>
      </c>
      <c r="P244" s="14" t="str">
        <f t="shared" si="614"/>
        <v/>
      </c>
      <c r="Q244" s="14" t="str">
        <f t="shared" si="614"/>
        <v/>
      </c>
      <c r="R244" s="14" t="str">
        <f t="shared" si="614"/>
        <v/>
      </c>
      <c r="S244" s="14" t="str">
        <f t="shared" si="614"/>
        <v/>
      </c>
      <c r="T244" s="14" t="str">
        <f t="shared" si="614"/>
        <v/>
      </c>
      <c r="U244" s="14" t="str">
        <f t="shared" si="614"/>
        <v/>
      </c>
      <c r="V244" s="14" t="str">
        <f t="shared" si="614"/>
        <v/>
      </c>
      <c r="W244" s="14" t="str">
        <f t="shared" si="614"/>
        <v/>
      </c>
      <c r="X244" s="14" t="str">
        <f t="shared" si="614"/>
        <v/>
      </c>
      <c r="Y244" s="14" t="str">
        <f t="shared" si="614"/>
        <v/>
      </c>
      <c r="Z244" s="14" t="str">
        <f t="shared" si="614"/>
        <v/>
      </c>
      <c r="AA244" s="14" t="str">
        <f t="shared" si="614"/>
        <v/>
      </c>
      <c r="AB244" s="14" t="str">
        <f t="shared" si="614"/>
        <v/>
      </c>
      <c r="AC244" s="14" t="str">
        <f t="shared" si="614"/>
        <v/>
      </c>
      <c r="AD244" s="14" t="str">
        <f t="shared" si="614"/>
        <v/>
      </c>
      <c r="AE244" s="14" t="str">
        <f t="shared" si="614"/>
        <v/>
      </c>
      <c r="AF244" s="14" t="str">
        <f t="shared" si="614"/>
        <v/>
      </c>
      <c r="AG244" s="14" t="str">
        <f t="shared" si="614"/>
        <v/>
      </c>
      <c r="AH244" s="14" t="str">
        <f t="shared" si="614"/>
        <v/>
      </c>
      <c r="AI244" s="14" t="str">
        <f t="shared" si="614"/>
        <v/>
      </c>
      <c r="AJ244" s="14" t="str">
        <f t="shared" ref="AJ244:BA244" si="615">IF(OR($C214="No",AJ$7&gt;Prt2EqpLife),"",SUM(AJ$13,AJ$15,AJ$21,AJ$26,AJ221,AJ227,AJ234))</f>
        <v/>
      </c>
      <c r="AK244" s="14" t="str">
        <f t="shared" si="615"/>
        <v/>
      </c>
      <c r="AL244" s="14" t="str">
        <f t="shared" si="615"/>
        <v/>
      </c>
      <c r="AM244" s="14" t="str">
        <f t="shared" si="615"/>
        <v/>
      </c>
      <c r="AN244" s="14" t="str">
        <f t="shared" si="615"/>
        <v/>
      </c>
      <c r="AO244" s="14" t="str">
        <f t="shared" si="615"/>
        <v/>
      </c>
      <c r="AP244" s="14" t="str">
        <f t="shared" si="615"/>
        <v/>
      </c>
      <c r="AQ244" s="14" t="str">
        <f t="shared" si="615"/>
        <v/>
      </c>
      <c r="AR244" s="14" t="str">
        <f t="shared" si="615"/>
        <v/>
      </c>
      <c r="AS244" s="14" t="str">
        <f t="shared" si="615"/>
        <v/>
      </c>
      <c r="AT244" s="14" t="str">
        <f t="shared" si="615"/>
        <v/>
      </c>
      <c r="AU244" s="14" t="str">
        <f t="shared" si="615"/>
        <v/>
      </c>
      <c r="AV244" s="14" t="str">
        <f t="shared" si="615"/>
        <v/>
      </c>
      <c r="AW244" s="14" t="str">
        <f t="shared" si="615"/>
        <v/>
      </c>
      <c r="AX244" s="14" t="str">
        <f t="shared" si="615"/>
        <v/>
      </c>
      <c r="AY244" s="14" t="str">
        <f t="shared" si="615"/>
        <v/>
      </c>
      <c r="AZ244" s="14" t="str">
        <f t="shared" si="615"/>
        <v/>
      </c>
      <c r="BA244" s="14" t="str">
        <f t="shared" si="615"/>
        <v/>
      </c>
    </row>
    <row r="245" spans="1:53">
      <c r="B245" s="1" t="s">
        <v>480</v>
      </c>
      <c r="D245" s="14" t="str">
        <f t="shared" ref="D245:AI245" si="616">IF(OR($C214="No",D$7&gt;Prt2EqpLife),"",SUM(D$13,D$15,D$21,D221,D227,D234))</f>
        <v/>
      </c>
      <c r="E245" s="14" t="str">
        <f t="shared" si="616"/>
        <v/>
      </c>
      <c r="F245" s="14" t="str">
        <f t="shared" si="616"/>
        <v/>
      </c>
      <c r="G245" s="14" t="str">
        <f t="shared" si="616"/>
        <v/>
      </c>
      <c r="H245" s="14" t="str">
        <f t="shared" si="616"/>
        <v/>
      </c>
      <c r="I245" s="14" t="str">
        <f t="shared" si="616"/>
        <v/>
      </c>
      <c r="J245" s="14" t="str">
        <f t="shared" si="616"/>
        <v/>
      </c>
      <c r="K245" s="14" t="str">
        <f t="shared" si="616"/>
        <v/>
      </c>
      <c r="L245" s="14" t="str">
        <f t="shared" si="616"/>
        <v/>
      </c>
      <c r="M245" s="14" t="str">
        <f t="shared" si="616"/>
        <v/>
      </c>
      <c r="N245" s="14" t="str">
        <f t="shared" si="616"/>
        <v/>
      </c>
      <c r="O245" s="14" t="str">
        <f t="shared" si="616"/>
        <v/>
      </c>
      <c r="P245" s="14" t="str">
        <f t="shared" si="616"/>
        <v/>
      </c>
      <c r="Q245" s="14" t="str">
        <f t="shared" si="616"/>
        <v/>
      </c>
      <c r="R245" s="14" t="str">
        <f t="shared" si="616"/>
        <v/>
      </c>
      <c r="S245" s="14" t="str">
        <f t="shared" si="616"/>
        <v/>
      </c>
      <c r="T245" s="14" t="str">
        <f t="shared" si="616"/>
        <v/>
      </c>
      <c r="U245" s="14" t="str">
        <f t="shared" si="616"/>
        <v/>
      </c>
      <c r="V245" s="14" t="str">
        <f t="shared" si="616"/>
        <v/>
      </c>
      <c r="W245" s="14" t="str">
        <f t="shared" si="616"/>
        <v/>
      </c>
      <c r="X245" s="14" t="str">
        <f t="shared" si="616"/>
        <v/>
      </c>
      <c r="Y245" s="14" t="str">
        <f t="shared" si="616"/>
        <v/>
      </c>
      <c r="Z245" s="14" t="str">
        <f t="shared" si="616"/>
        <v/>
      </c>
      <c r="AA245" s="14" t="str">
        <f t="shared" si="616"/>
        <v/>
      </c>
      <c r="AB245" s="14" t="str">
        <f t="shared" si="616"/>
        <v/>
      </c>
      <c r="AC245" s="14" t="str">
        <f t="shared" si="616"/>
        <v/>
      </c>
      <c r="AD245" s="14" t="str">
        <f t="shared" si="616"/>
        <v/>
      </c>
      <c r="AE245" s="14" t="str">
        <f t="shared" si="616"/>
        <v/>
      </c>
      <c r="AF245" s="14" t="str">
        <f t="shared" si="616"/>
        <v/>
      </c>
      <c r="AG245" s="14" t="str">
        <f t="shared" si="616"/>
        <v/>
      </c>
      <c r="AH245" s="14" t="str">
        <f t="shared" si="616"/>
        <v/>
      </c>
      <c r="AI245" s="14" t="str">
        <f t="shared" si="616"/>
        <v/>
      </c>
      <c r="AJ245" s="14" t="str">
        <f t="shared" ref="AJ245:BA245" si="617">IF(OR($C214="No",AJ$7&gt;Prt2EqpLife),"",SUM(AJ$13,AJ$15,AJ$21,AJ221,AJ227,AJ234))</f>
        <v/>
      </c>
      <c r="AK245" s="14" t="str">
        <f t="shared" si="617"/>
        <v/>
      </c>
      <c r="AL245" s="14" t="str">
        <f t="shared" si="617"/>
        <v/>
      </c>
      <c r="AM245" s="14" t="str">
        <f t="shared" si="617"/>
        <v/>
      </c>
      <c r="AN245" s="14" t="str">
        <f t="shared" si="617"/>
        <v/>
      </c>
      <c r="AO245" s="14" t="str">
        <f t="shared" si="617"/>
        <v/>
      </c>
      <c r="AP245" s="14" t="str">
        <f t="shared" si="617"/>
        <v/>
      </c>
      <c r="AQ245" s="14" t="str">
        <f t="shared" si="617"/>
        <v/>
      </c>
      <c r="AR245" s="14" t="str">
        <f t="shared" si="617"/>
        <v/>
      </c>
      <c r="AS245" s="14" t="str">
        <f t="shared" si="617"/>
        <v/>
      </c>
      <c r="AT245" s="14" t="str">
        <f t="shared" si="617"/>
        <v/>
      </c>
      <c r="AU245" s="14" t="str">
        <f t="shared" si="617"/>
        <v/>
      </c>
      <c r="AV245" s="14" t="str">
        <f t="shared" si="617"/>
        <v/>
      </c>
      <c r="AW245" s="14" t="str">
        <f t="shared" si="617"/>
        <v/>
      </c>
      <c r="AX245" s="14" t="str">
        <f t="shared" si="617"/>
        <v/>
      </c>
      <c r="AY245" s="14" t="str">
        <f t="shared" si="617"/>
        <v/>
      </c>
      <c r="AZ245" s="14" t="str">
        <f t="shared" si="617"/>
        <v/>
      </c>
      <c r="BA245" s="14" t="str">
        <f t="shared" si="617"/>
        <v/>
      </c>
    </row>
    <row r="246" spans="1:53">
      <c r="B246" s="1" t="s">
        <v>52</v>
      </c>
      <c r="D246" s="34" t="str">
        <f t="shared" ref="D246:AJ246" si="618">IF(OR($C214="No",D$7&gt;Prt2EqpLife),"",1/(1+Prt2DiscountRate)^(D$7-1))</f>
        <v/>
      </c>
      <c r="E246" s="34" t="str">
        <f t="shared" si="618"/>
        <v/>
      </c>
      <c r="F246" s="34" t="str">
        <f t="shared" si="618"/>
        <v/>
      </c>
      <c r="G246" s="34" t="str">
        <f t="shared" si="618"/>
        <v/>
      </c>
      <c r="H246" s="34" t="str">
        <f t="shared" si="618"/>
        <v/>
      </c>
      <c r="I246" s="34" t="str">
        <f t="shared" si="618"/>
        <v/>
      </c>
      <c r="J246" s="34" t="str">
        <f t="shared" si="618"/>
        <v/>
      </c>
      <c r="K246" s="34" t="str">
        <f t="shared" si="618"/>
        <v/>
      </c>
      <c r="L246" s="34" t="str">
        <f t="shared" si="618"/>
        <v/>
      </c>
      <c r="M246" s="34" t="str">
        <f t="shared" si="618"/>
        <v/>
      </c>
      <c r="N246" s="34" t="str">
        <f t="shared" si="618"/>
        <v/>
      </c>
      <c r="O246" s="34" t="str">
        <f t="shared" si="618"/>
        <v/>
      </c>
      <c r="P246" s="34" t="str">
        <f t="shared" si="618"/>
        <v/>
      </c>
      <c r="Q246" s="34" t="str">
        <f t="shared" si="618"/>
        <v/>
      </c>
      <c r="R246" s="34" t="str">
        <f t="shared" si="618"/>
        <v/>
      </c>
      <c r="S246" s="34" t="str">
        <f t="shared" si="618"/>
        <v/>
      </c>
      <c r="T246" s="34" t="str">
        <f t="shared" si="618"/>
        <v/>
      </c>
      <c r="U246" s="34" t="str">
        <f t="shared" si="618"/>
        <v/>
      </c>
      <c r="V246" s="34" t="str">
        <f t="shared" si="618"/>
        <v/>
      </c>
      <c r="W246" s="34" t="str">
        <f t="shared" si="618"/>
        <v/>
      </c>
      <c r="X246" s="34" t="str">
        <f t="shared" si="618"/>
        <v/>
      </c>
      <c r="Y246" s="34" t="str">
        <f t="shared" si="618"/>
        <v/>
      </c>
      <c r="Z246" s="34" t="str">
        <f t="shared" si="618"/>
        <v/>
      </c>
      <c r="AA246" s="34" t="str">
        <f t="shared" si="618"/>
        <v/>
      </c>
      <c r="AB246" s="34" t="str">
        <f t="shared" si="618"/>
        <v/>
      </c>
      <c r="AC246" s="34" t="str">
        <f t="shared" si="618"/>
        <v/>
      </c>
      <c r="AD246" s="34" t="str">
        <f t="shared" si="618"/>
        <v/>
      </c>
      <c r="AE246" s="34" t="str">
        <f t="shared" si="618"/>
        <v/>
      </c>
      <c r="AF246" s="34" t="str">
        <f t="shared" si="618"/>
        <v/>
      </c>
      <c r="AG246" s="34" t="str">
        <f t="shared" si="618"/>
        <v/>
      </c>
      <c r="AH246" s="34" t="str">
        <f t="shared" si="618"/>
        <v/>
      </c>
      <c r="AI246" s="34" t="str">
        <f t="shared" si="618"/>
        <v/>
      </c>
      <c r="AJ246" s="34" t="str">
        <f t="shared" si="618"/>
        <v/>
      </c>
      <c r="AK246" s="34" t="str">
        <f t="shared" ref="AK246:AW246" si="619">IF(OR($C214="No",AK$7&gt;Prt2EqpLife),"",1/(1+Prt2DiscountRate)^(AK$7-1))</f>
        <v/>
      </c>
      <c r="AL246" s="34" t="str">
        <f t="shared" si="619"/>
        <v/>
      </c>
      <c r="AM246" s="34" t="str">
        <f t="shared" si="619"/>
        <v/>
      </c>
      <c r="AN246" s="34" t="str">
        <f t="shared" si="619"/>
        <v/>
      </c>
      <c r="AO246" s="34" t="str">
        <f t="shared" si="619"/>
        <v/>
      </c>
      <c r="AP246" s="34" t="str">
        <f t="shared" si="619"/>
        <v/>
      </c>
      <c r="AQ246" s="34" t="str">
        <f t="shared" si="619"/>
        <v/>
      </c>
      <c r="AR246" s="34" t="str">
        <f t="shared" si="619"/>
        <v/>
      </c>
      <c r="AS246" s="34" t="str">
        <f t="shared" si="619"/>
        <v/>
      </c>
      <c r="AT246" s="34" t="str">
        <f t="shared" si="619"/>
        <v/>
      </c>
      <c r="AU246" s="34" t="str">
        <f t="shared" si="619"/>
        <v/>
      </c>
      <c r="AV246" s="34" t="str">
        <f t="shared" si="619"/>
        <v/>
      </c>
      <c r="AW246" s="34" t="str">
        <f t="shared" si="619"/>
        <v/>
      </c>
      <c r="AX246" s="34" t="str">
        <f t="shared" ref="AX246:BA246" si="620">IF(OR($C214="No",AX$7&gt;Prt2EqpLife),"",1/(1+Prt2DiscountRate)^(AX$7-1))</f>
        <v/>
      </c>
      <c r="AY246" s="34" t="str">
        <f t="shared" si="620"/>
        <v/>
      </c>
      <c r="AZ246" s="34" t="str">
        <f t="shared" si="620"/>
        <v/>
      </c>
      <c r="BA246" s="34" t="str">
        <f t="shared" si="620"/>
        <v/>
      </c>
    </row>
    <row r="247" spans="1:53">
      <c r="D247" s="16"/>
      <c r="E247" s="16"/>
      <c r="F247" s="16"/>
      <c r="G247" s="16"/>
      <c r="H247" s="16"/>
      <c r="I247" s="16"/>
      <c r="J247" s="16"/>
      <c r="K247" s="16"/>
      <c r="L247" s="16"/>
      <c r="M247" s="16"/>
      <c r="N247" s="16"/>
      <c r="O247" s="16"/>
      <c r="P247" s="16"/>
      <c r="Q247" s="16"/>
    </row>
    <row r="248" spans="1:53">
      <c r="B248" s="1" t="s">
        <v>481</v>
      </c>
      <c r="D248" s="14" t="str">
        <f>IF(C214="No","",SUMPRODUCT(D244:BA244,D246:BA246))</f>
        <v/>
      </c>
      <c r="E248" s="16"/>
      <c r="F248" s="16"/>
      <c r="G248" s="16"/>
      <c r="H248" s="16"/>
      <c r="I248" s="16"/>
      <c r="J248" s="16"/>
      <c r="K248" s="16"/>
      <c r="L248" s="16"/>
      <c r="M248" s="16"/>
      <c r="N248" s="16"/>
      <c r="O248" s="16"/>
      <c r="P248" s="16"/>
      <c r="Q248" s="16"/>
    </row>
    <row r="249" spans="1:53">
      <c r="B249" s="1" t="s">
        <v>482</v>
      </c>
      <c r="D249" s="14" t="str">
        <f>IF(C214="No","",SUMPRODUCT(D245:BA245,D246:BA246))</f>
        <v/>
      </c>
      <c r="E249" s="16"/>
      <c r="F249" s="16"/>
      <c r="G249" s="16"/>
      <c r="H249" s="16"/>
      <c r="I249" s="16"/>
      <c r="J249" s="16"/>
      <c r="K249" s="16"/>
      <c r="L249" s="16"/>
      <c r="M249" s="16"/>
      <c r="N249" s="16"/>
      <c r="O249" s="16"/>
      <c r="P249" s="16"/>
      <c r="Q249" s="16"/>
    </row>
    <row r="251" spans="1:53" s="19" customFormat="1">
      <c r="A251" s="17" t="str">
        <f>"Financing Option 7: "&amp;Opt7_</f>
        <v>Financing Option 7: On-bill financing</v>
      </c>
      <c r="B251" s="18"/>
      <c r="F251" s="18"/>
    </row>
    <row r="253" spans="1:53">
      <c r="B253" s="1" t="s">
        <v>405</v>
      </c>
      <c r="C253" s="16" t="str">
        <f>Opt7Incl</f>
        <v>Yes</v>
      </c>
    </row>
    <row r="254" spans="1:53">
      <c r="B254" s="1" t="s">
        <v>432</v>
      </c>
      <c r="C254" s="16">
        <f>IF(C253="No","N/A",Opt7Period)</f>
        <v>7</v>
      </c>
    </row>
    <row r="255" spans="1:53">
      <c r="B255" s="1" t="s">
        <v>406</v>
      </c>
      <c r="C255" s="43">
        <f>IF(C253="No","N/A",Opt7Cost)</f>
        <v>7.0000000000000007E-2</v>
      </c>
    </row>
    <row r="257" spans="2:53">
      <c r="B257" s="33" t="str">
        <f>Opt7_</f>
        <v>On-bill financing</v>
      </c>
    </row>
    <row r="259" spans="2:53">
      <c r="B259" s="38" t="s">
        <v>407</v>
      </c>
      <c r="C259" s="16"/>
      <c r="D259" s="44">
        <f>IF(D260="","",0)</f>
        <v>0</v>
      </c>
      <c r="E259" s="14">
        <f>D262</f>
        <v>22288.058865294784</v>
      </c>
      <c r="F259" s="14">
        <f>E262</f>
        <v>19172.281851160205</v>
      </c>
      <c r="G259" s="14">
        <f t="shared" ref="G259" si="621">F262</f>
        <v>15838.400446036205</v>
      </c>
      <c r="H259" s="14">
        <f t="shared" ref="H259" si="622">G262</f>
        <v>12271.147342553524</v>
      </c>
      <c r="I259" s="14">
        <f t="shared" ref="I259" si="623">H262</f>
        <v>8454.1865218270559</v>
      </c>
      <c r="J259" s="14">
        <f t="shared" ref="J259" si="624">I262</f>
        <v>4370.0384436497352</v>
      </c>
      <c r="K259" s="14">
        <f t="shared" ref="K259" si="625">J262</f>
        <v>0</v>
      </c>
      <c r="L259" s="14" t="str">
        <f t="shared" ref="L259" si="626">K262</f>
        <v/>
      </c>
      <c r="M259" s="14" t="str">
        <f t="shared" ref="M259" si="627">L262</f>
        <v/>
      </c>
      <c r="N259" s="14" t="str">
        <f t="shared" ref="N259" si="628">M262</f>
        <v/>
      </c>
      <c r="O259" s="14" t="str">
        <f t="shared" ref="O259" si="629">N262</f>
        <v/>
      </c>
      <c r="P259" s="14" t="str">
        <f t="shared" ref="P259" si="630">O262</f>
        <v/>
      </c>
      <c r="Q259" s="14" t="str">
        <f t="shared" ref="Q259" si="631">P262</f>
        <v/>
      </c>
      <c r="R259" s="14" t="str">
        <f t="shared" ref="R259" si="632">Q262</f>
        <v/>
      </c>
      <c r="S259" s="14" t="str">
        <f t="shared" ref="S259" si="633">R262</f>
        <v/>
      </c>
      <c r="T259" s="14" t="str">
        <f t="shared" ref="T259" si="634">S262</f>
        <v/>
      </c>
      <c r="U259" s="14" t="str">
        <f t="shared" ref="U259" si="635">T262</f>
        <v/>
      </c>
      <c r="V259" s="14" t="str">
        <f t="shared" ref="V259" si="636">U262</f>
        <v/>
      </c>
      <c r="W259" s="14" t="str">
        <f t="shared" ref="W259" si="637">V262</f>
        <v/>
      </c>
      <c r="X259" s="14" t="str">
        <f t="shared" ref="X259" si="638">W262</f>
        <v/>
      </c>
      <c r="Y259" s="14" t="str">
        <f t="shared" ref="Y259" si="639">X262</f>
        <v/>
      </c>
      <c r="Z259" s="14" t="str">
        <f t="shared" ref="Z259" si="640">Y262</f>
        <v/>
      </c>
      <c r="AA259" s="14" t="str">
        <f t="shared" ref="AA259" si="641">Z262</f>
        <v/>
      </c>
      <c r="AB259" s="14" t="str">
        <f t="shared" ref="AB259" si="642">AA262</f>
        <v/>
      </c>
      <c r="AC259" s="14" t="str">
        <f t="shared" ref="AC259" si="643">AB262</f>
        <v/>
      </c>
      <c r="AD259" s="14" t="str">
        <f t="shared" ref="AD259" si="644">AC262</f>
        <v/>
      </c>
      <c r="AE259" s="14" t="str">
        <f t="shared" ref="AE259" si="645">AD262</f>
        <v/>
      </c>
      <c r="AF259" s="14" t="str">
        <f t="shared" ref="AF259" si="646">AE262</f>
        <v/>
      </c>
      <c r="AG259" s="14" t="str">
        <f t="shared" ref="AG259" si="647">AF262</f>
        <v/>
      </c>
      <c r="AH259" s="14" t="str">
        <f t="shared" ref="AH259" si="648">AG262</f>
        <v/>
      </c>
      <c r="AI259" s="14" t="str">
        <f t="shared" ref="AI259" si="649">AH262</f>
        <v/>
      </c>
      <c r="AJ259" s="14" t="str">
        <f t="shared" ref="AJ259" si="650">AI262</f>
        <v/>
      </c>
      <c r="AK259" s="14" t="str">
        <f t="shared" ref="AK259" si="651">AJ262</f>
        <v/>
      </c>
      <c r="AL259" s="14" t="str">
        <f t="shared" ref="AL259" si="652">AK262</f>
        <v/>
      </c>
      <c r="AM259" s="14" t="str">
        <f t="shared" ref="AM259" si="653">AL262</f>
        <v/>
      </c>
      <c r="AN259" s="14" t="str">
        <f t="shared" ref="AN259" si="654">AM262</f>
        <v/>
      </c>
      <c r="AO259" s="14" t="str">
        <f t="shared" ref="AO259" si="655">AN262</f>
        <v/>
      </c>
      <c r="AP259" s="14" t="str">
        <f t="shared" ref="AP259" si="656">AO262</f>
        <v/>
      </c>
      <c r="AQ259" s="14" t="str">
        <f t="shared" ref="AQ259" si="657">AP262</f>
        <v/>
      </c>
      <c r="AR259" s="14" t="str">
        <f t="shared" ref="AR259" si="658">AQ262</f>
        <v/>
      </c>
      <c r="AS259" s="14" t="str">
        <f t="shared" ref="AS259" si="659">AR262</f>
        <v/>
      </c>
      <c r="AT259" s="14" t="str">
        <f t="shared" ref="AT259" si="660">AS262</f>
        <v/>
      </c>
      <c r="AU259" s="14" t="str">
        <f t="shared" ref="AU259" si="661">AT262</f>
        <v/>
      </c>
      <c r="AV259" s="14" t="str">
        <f t="shared" ref="AV259" si="662">AU262</f>
        <v/>
      </c>
      <c r="AW259" s="14" t="str">
        <f t="shared" ref="AW259" si="663">AV262</f>
        <v/>
      </c>
      <c r="AX259" s="14" t="str">
        <f t="shared" ref="AX259" si="664">AW262</f>
        <v/>
      </c>
      <c r="AY259" s="14" t="str">
        <f t="shared" ref="AY259" si="665">AX262</f>
        <v/>
      </c>
      <c r="AZ259" s="14" t="str">
        <f t="shared" ref="AZ259" si="666">AY262</f>
        <v/>
      </c>
      <c r="BA259" s="14" t="str">
        <f t="shared" ref="BA259" si="667">AZ262</f>
        <v/>
      </c>
    </row>
    <row r="260" spans="2:53">
      <c r="B260" s="38" t="s">
        <v>421</v>
      </c>
      <c r="C260" s="16"/>
      <c r="D260" s="14">
        <f>IF(OR($C253="No",D$7&gt;$C254),"",-D$13)</f>
        <v>25200</v>
      </c>
      <c r="E260" s="14">
        <f t="shared" ref="E260:W260" si="668">IF(OR($C253="No",E$7&gt;$C254),"",-E$13)</f>
        <v>0</v>
      </c>
      <c r="F260" s="14">
        <f t="shared" si="668"/>
        <v>0</v>
      </c>
      <c r="G260" s="14">
        <f t="shared" si="668"/>
        <v>0</v>
      </c>
      <c r="H260" s="14">
        <f t="shared" si="668"/>
        <v>0</v>
      </c>
      <c r="I260" s="14">
        <f t="shared" si="668"/>
        <v>0</v>
      </c>
      <c r="J260" s="14">
        <f t="shared" si="668"/>
        <v>0</v>
      </c>
      <c r="K260" s="14" t="str">
        <f t="shared" si="668"/>
        <v/>
      </c>
      <c r="L260" s="14" t="str">
        <f t="shared" si="668"/>
        <v/>
      </c>
      <c r="M260" s="14" t="str">
        <f t="shared" si="668"/>
        <v/>
      </c>
      <c r="N260" s="14" t="str">
        <f t="shared" si="668"/>
        <v/>
      </c>
      <c r="O260" s="14" t="str">
        <f t="shared" si="668"/>
        <v/>
      </c>
      <c r="P260" s="14" t="str">
        <f t="shared" si="668"/>
        <v/>
      </c>
      <c r="Q260" s="14" t="str">
        <f t="shared" si="668"/>
        <v/>
      </c>
      <c r="R260" s="14" t="str">
        <f t="shared" si="668"/>
        <v/>
      </c>
      <c r="S260" s="14" t="str">
        <f t="shared" si="668"/>
        <v/>
      </c>
      <c r="T260" s="14" t="str">
        <f t="shared" si="668"/>
        <v/>
      </c>
      <c r="U260" s="14" t="str">
        <f t="shared" si="668"/>
        <v/>
      </c>
      <c r="V260" s="14" t="str">
        <f t="shared" si="668"/>
        <v/>
      </c>
      <c r="W260" s="14" t="str">
        <f t="shared" si="668"/>
        <v/>
      </c>
      <c r="X260" s="14" t="str">
        <f t="shared" ref="X260:AJ260" si="669">IF(OR($C253="No",X$7&gt;$C254),"",-X$13)</f>
        <v/>
      </c>
      <c r="Y260" s="14" t="str">
        <f t="shared" si="669"/>
        <v/>
      </c>
      <c r="Z260" s="14" t="str">
        <f t="shared" si="669"/>
        <v/>
      </c>
      <c r="AA260" s="14" t="str">
        <f t="shared" si="669"/>
        <v/>
      </c>
      <c r="AB260" s="14" t="str">
        <f t="shared" si="669"/>
        <v/>
      </c>
      <c r="AC260" s="14" t="str">
        <f t="shared" si="669"/>
        <v/>
      </c>
      <c r="AD260" s="14" t="str">
        <f t="shared" si="669"/>
        <v/>
      </c>
      <c r="AE260" s="14" t="str">
        <f t="shared" si="669"/>
        <v/>
      </c>
      <c r="AF260" s="14" t="str">
        <f t="shared" si="669"/>
        <v/>
      </c>
      <c r="AG260" s="14" t="str">
        <f t="shared" si="669"/>
        <v/>
      </c>
      <c r="AH260" s="14" t="str">
        <f t="shared" si="669"/>
        <v/>
      </c>
      <c r="AI260" s="14" t="str">
        <f t="shared" si="669"/>
        <v/>
      </c>
      <c r="AJ260" s="14" t="str">
        <f t="shared" si="669"/>
        <v/>
      </c>
      <c r="AK260" s="14" t="str">
        <f t="shared" ref="AK260:AW260" si="670">IF(OR($C253="No",AK$7&gt;$C254),"",-AK$13)</f>
        <v/>
      </c>
      <c r="AL260" s="14" t="str">
        <f t="shared" si="670"/>
        <v/>
      </c>
      <c r="AM260" s="14" t="str">
        <f t="shared" si="670"/>
        <v/>
      </c>
      <c r="AN260" s="14" t="str">
        <f t="shared" si="670"/>
        <v/>
      </c>
      <c r="AO260" s="14" t="str">
        <f t="shared" si="670"/>
        <v/>
      </c>
      <c r="AP260" s="14" t="str">
        <f t="shared" si="670"/>
        <v/>
      </c>
      <c r="AQ260" s="14" t="str">
        <f t="shared" si="670"/>
        <v/>
      </c>
      <c r="AR260" s="14" t="str">
        <f t="shared" si="670"/>
        <v/>
      </c>
      <c r="AS260" s="14" t="str">
        <f t="shared" si="670"/>
        <v/>
      </c>
      <c r="AT260" s="14" t="str">
        <f t="shared" si="670"/>
        <v/>
      </c>
      <c r="AU260" s="14" t="str">
        <f t="shared" si="670"/>
        <v/>
      </c>
      <c r="AV260" s="14" t="str">
        <f t="shared" si="670"/>
        <v/>
      </c>
      <c r="AW260" s="14" t="str">
        <f t="shared" si="670"/>
        <v/>
      </c>
      <c r="AX260" s="14" t="str">
        <f t="shared" ref="AX260:BA260" si="671">IF(OR($C253="No",AX$7&gt;$C254),"",-AX$13)</f>
        <v/>
      </c>
      <c r="AY260" s="14" t="str">
        <f t="shared" si="671"/>
        <v/>
      </c>
      <c r="AZ260" s="14" t="str">
        <f t="shared" si="671"/>
        <v/>
      </c>
      <c r="BA260" s="14" t="str">
        <f t="shared" si="671"/>
        <v/>
      </c>
    </row>
    <row r="261" spans="2:53">
      <c r="B261" s="38" t="s">
        <v>409</v>
      </c>
      <c r="C261" s="16"/>
      <c r="D261" s="14">
        <f t="shared" ref="D261:W261" si="672">D265</f>
        <v>-2911.9411347052151</v>
      </c>
      <c r="E261" s="14">
        <f t="shared" si="672"/>
        <v>-3115.7770141345795</v>
      </c>
      <c r="F261" s="14">
        <f t="shared" si="672"/>
        <v>-3333.8814051240001</v>
      </c>
      <c r="G261" s="14">
        <f t="shared" si="672"/>
        <v>-3567.2531034826802</v>
      </c>
      <c r="H261" s="14">
        <f t="shared" si="672"/>
        <v>-3816.9608207264682</v>
      </c>
      <c r="I261" s="14">
        <f t="shared" si="672"/>
        <v>-4084.1480781773212</v>
      </c>
      <c r="J261" s="14">
        <f t="shared" si="672"/>
        <v>-4370.0384436497334</v>
      </c>
      <c r="K261" s="14" t="str">
        <f t="shared" si="672"/>
        <v/>
      </c>
      <c r="L261" s="14" t="str">
        <f t="shared" si="672"/>
        <v/>
      </c>
      <c r="M261" s="14" t="str">
        <f t="shared" si="672"/>
        <v/>
      </c>
      <c r="N261" s="14" t="str">
        <f t="shared" si="672"/>
        <v/>
      </c>
      <c r="O261" s="14" t="str">
        <f t="shared" si="672"/>
        <v/>
      </c>
      <c r="P261" s="14" t="str">
        <f t="shared" si="672"/>
        <v/>
      </c>
      <c r="Q261" s="14" t="str">
        <f t="shared" si="672"/>
        <v/>
      </c>
      <c r="R261" s="14" t="str">
        <f t="shared" si="672"/>
        <v/>
      </c>
      <c r="S261" s="14" t="str">
        <f t="shared" si="672"/>
        <v/>
      </c>
      <c r="T261" s="14" t="str">
        <f t="shared" si="672"/>
        <v/>
      </c>
      <c r="U261" s="14" t="str">
        <f t="shared" si="672"/>
        <v/>
      </c>
      <c r="V261" s="14" t="str">
        <f t="shared" si="672"/>
        <v/>
      </c>
      <c r="W261" s="14" t="str">
        <f t="shared" si="672"/>
        <v/>
      </c>
      <c r="X261" s="14" t="str">
        <f t="shared" ref="X261:AJ261" si="673">X265</f>
        <v/>
      </c>
      <c r="Y261" s="14" t="str">
        <f t="shared" si="673"/>
        <v/>
      </c>
      <c r="Z261" s="14" t="str">
        <f t="shared" si="673"/>
        <v/>
      </c>
      <c r="AA261" s="14" t="str">
        <f t="shared" si="673"/>
        <v/>
      </c>
      <c r="AB261" s="14" t="str">
        <f t="shared" si="673"/>
        <v/>
      </c>
      <c r="AC261" s="14" t="str">
        <f t="shared" si="673"/>
        <v/>
      </c>
      <c r="AD261" s="14" t="str">
        <f t="shared" si="673"/>
        <v/>
      </c>
      <c r="AE261" s="14" t="str">
        <f t="shared" si="673"/>
        <v/>
      </c>
      <c r="AF261" s="14" t="str">
        <f t="shared" si="673"/>
        <v/>
      </c>
      <c r="AG261" s="14" t="str">
        <f t="shared" si="673"/>
        <v/>
      </c>
      <c r="AH261" s="14" t="str">
        <f t="shared" si="673"/>
        <v/>
      </c>
      <c r="AI261" s="14" t="str">
        <f t="shared" si="673"/>
        <v/>
      </c>
      <c r="AJ261" s="14" t="str">
        <f t="shared" si="673"/>
        <v/>
      </c>
      <c r="AK261" s="14" t="str">
        <f t="shared" ref="AK261:AW261" si="674">AK265</f>
        <v/>
      </c>
      <c r="AL261" s="14" t="str">
        <f t="shared" si="674"/>
        <v/>
      </c>
      <c r="AM261" s="14" t="str">
        <f t="shared" si="674"/>
        <v/>
      </c>
      <c r="AN261" s="14" t="str">
        <f t="shared" si="674"/>
        <v/>
      </c>
      <c r="AO261" s="14" t="str">
        <f t="shared" si="674"/>
        <v/>
      </c>
      <c r="AP261" s="14" t="str">
        <f t="shared" si="674"/>
        <v/>
      </c>
      <c r="AQ261" s="14" t="str">
        <f t="shared" si="674"/>
        <v/>
      </c>
      <c r="AR261" s="14" t="str">
        <f t="shared" si="674"/>
        <v/>
      </c>
      <c r="AS261" s="14" t="str">
        <f t="shared" si="674"/>
        <v/>
      </c>
      <c r="AT261" s="14" t="str">
        <f t="shared" si="674"/>
        <v/>
      </c>
      <c r="AU261" s="14" t="str">
        <f t="shared" si="674"/>
        <v/>
      </c>
      <c r="AV261" s="14" t="str">
        <f t="shared" si="674"/>
        <v/>
      </c>
      <c r="AW261" s="14" t="str">
        <f t="shared" si="674"/>
        <v/>
      </c>
      <c r="AX261" s="14" t="str">
        <f t="shared" ref="AX261:BA261" si="675">AX265</f>
        <v/>
      </c>
      <c r="AY261" s="14" t="str">
        <f t="shared" si="675"/>
        <v/>
      </c>
      <c r="AZ261" s="14" t="str">
        <f t="shared" si="675"/>
        <v/>
      </c>
      <c r="BA261" s="14" t="str">
        <f t="shared" si="675"/>
        <v/>
      </c>
    </row>
    <row r="262" spans="2:53">
      <c r="B262" s="38" t="s">
        <v>410</v>
      </c>
      <c r="C262" s="16"/>
      <c r="D262" s="14">
        <f>IF(D260="","",SUM(D259:D261))</f>
        <v>22288.058865294784</v>
      </c>
      <c r="E262" s="14">
        <f t="shared" ref="E262" si="676">IF(E260="","",SUM(E259:E261))</f>
        <v>19172.281851160205</v>
      </c>
      <c r="F262" s="14">
        <f t="shared" ref="F262" si="677">IF(F260="","",SUM(F259:F261))</f>
        <v>15838.400446036205</v>
      </c>
      <c r="G262" s="14">
        <f t="shared" ref="G262" si="678">IF(G260="","",SUM(G259:G261))</f>
        <v>12271.147342553524</v>
      </c>
      <c r="H262" s="14">
        <f t="shared" ref="H262" si="679">IF(H260="","",SUM(H259:H261))</f>
        <v>8454.1865218270559</v>
      </c>
      <c r="I262" s="14">
        <f t="shared" ref="I262" si="680">IF(I260="","",SUM(I259:I261))</f>
        <v>4370.0384436497352</v>
      </c>
      <c r="J262" s="14">
        <f t="shared" ref="J262" si="681">IF(J260="","",SUM(J259:J261))</f>
        <v>0</v>
      </c>
      <c r="K262" s="14" t="str">
        <f t="shared" ref="K262" si="682">IF(K260="","",SUM(K259:K261))</f>
        <v/>
      </c>
      <c r="L262" s="14" t="str">
        <f t="shared" ref="L262" si="683">IF(L260="","",SUM(L259:L261))</f>
        <v/>
      </c>
      <c r="M262" s="14" t="str">
        <f t="shared" ref="M262" si="684">IF(M260="","",SUM(M259:M261))</f>
        <v/>
      </c>
      <c r="N262" s="14" t="str">
        <f t="shared" ref="N262" si="685">IF(N260="","",SUM(N259:N261))</f>
        <v/>
      </c>
      <c r="O262" s="14" t="str">
        <f t="shared" ref="O262" si="686">IF(O260="","",SUM(O259:O261))</f>
        <v/>
      </c>
      <c r="P262" s="14" t="str">
        <f t="shared" ref="P262" si="687">IF(P260="","",SUM(P259:P261))</f>
        <v/>
      </c>
      <c r="Q262" s="14" t="str">
        <f t="shared" ref="Q262" si="688">IF(Q260="","",SUM(Q259:Q261))</f>
        <v/>
      </c>
      <c r="R262" s="14" t="str">
        <f t="shared" ref="R262" si="689">IF(R260="","",SUM(R259:R261))</f>
        <v/>
      </c>
      <c r="S262" s="14" t="str">
        <f t="shared" ref="S262" si="690">IF(S260="","",SUM(S259:S261))</f>
        <v/>
      </c>
      <c r="T262" s="14" t="str">
        <f t="shared" ref="T262" si="691">IF(T260="","",SUM(T259:T261))</f>
        <v/>
      </c>
      <c r="U262" s="14" t="str">
        <f t="shared" ref="U262" si="692">IF(U260="","",SUM(U259:U261))</f>
        <v/>
      </c>
      <c r="V262" s="14" t="str">
        <f t="shared" ref="V262" si="693">IF(V260="","",SUM(V259:V261))</f>
        <v/>
      </c>
      <c r="W262" s="14" t="str">
        <f t="shared" ref="W262" si="694">IF(W260="","",SUM(W259:W261))</f>
        <v/>
      </c>
      <c r="X262" s="14" t="str">
        <f t="shared" ref="X262" si="695">IF(X260="","",SUM(X259:X261))</f>
        <v/>
      </c>
      <c r="Y262" s="14" t="str">
        <f t="shared" ref="Y262" si="696">IF(Y260="","",SUM(Y259:Y261))</f>
        <v/>
      </c>
      <c r="Z262" s="14" t="str">
        <f t="shared" ref="Z262" si="697">IF(Z260="","",SUM(Z259:Z261))</f>
        <v/>
      </c>
      <c r="AA262" s="14" t="str">
        <f t="shared" ref="AA262" si="698">IF(AA260="","",SUM(AA259:AA261))</f>
        <v/>
      </c>
      <c r="AB262" s="14" t="str">
        <f t="shared" ref="AB262" si="699">IF(AB260="","",SUM(AB259:AB261))</f>
        <v/>
      </c>
      <c r="AC262" s="14" t="str">
        <f t="shared" ref="AC262" si="700">IF(AC260="","",SUM(AC259:AC261))</f>
        <v/>
      </c>
      <c r="AD262" s="14" t="str">
        <f t="shared" ref="AD262" si="701">IF(AD260="","",SUM(AD259:AD261))</f>
        <v/>
      </c>
      <c r="AE262" s="14" t="str">
        <f t="shared" ref="AE262" si="702">IF(AE260="","",SUM(AE259:AE261))</f>
        <v/>
      </c>
      <c r="AF262" s="14" t="str">
        <f t="shared" ref="AF262" si="703">IF(AF260="","",SUM(AF259:AF261))</f>
        <v/>
      </c>
      <c r="AG262" s="14" t="str">
        <f t="shared" ref="AG262" si="704">IF(AG260="","",SUM(AG259:AG261))</f>
        <v/>
      </c>
      <c r="AH262" s="14" t="str">
        <f t="shared" ref="AH262" si="705">IF(AH260="","",SUM(AH259:AH261))</f>
        <v/>
      </c>
      <c r="AI262" s="14" t="str">
        <f t="shared" ref="AI262" si="706">IF(AI260="","",SUM(AI259:AI261))</f>
        <v/>
      </c>
      <c r="AJ262" s="14" t="str">
        <f t="shared" ref="AJ262:AW262" si="707">IF(AJ260="","",SUM(AJ259:AJ261))</f>
        <v/>
      </c>
      <c r="AK262" s="14" t="str">
        <f t="shared" si="707"/>
        <v/>
      </c>
      <c r="AL262" s="14" t="str">
        <f t="shared" si="707"/>
        <v/>
      </c>
      <c r="AM262" s="14" t="str">
        <f t="shared" si="707"/>
        <v/>
      </c>
      <c r="AN262" s="14" t="str">
        <f t="shared" si="707"/>
        <v/>
      </c>
      <c r="AO262" s="14" t="str">
        <f t="shared" si="707"/>
        <v/>
      </c>
      <c r="AP262" s="14" t="str">
        <f t="shared" si="707"/>
        <v/>
      </c>
      <c r="AQ262" s="14" t="str">
        <f t="shared" si="707"/>
        <v/>
      </c>
      <c r="AR262" s="14" t="str">
        <f t="shared" si="707"/>
        <v/>
      </c>
      <c r="AS262" s="14" t="str">
        <f t="shared" si="707"/>
        <v/>
      </c>
      <c r="AT262" s="14" t="str">
        <f t="shared" si="707"/>
        <v/>
      </c>
      <c r="AU262" s="14" t="str">
        <f t="shared" si="707"/>
        <v/>
      </c>
      <c r="AV262" s="14" t="str">
        <f t="shared" si="707"/>
        <v/>
      </c>
      <c r="AW262" s="14" t="str">
        <f t="shared" si="707"/>
        <v/>
      </c>
      <c r="AX262" s="14" t="str">
        <f t="shared" ref="AX262:BA262" si="708">IF(AX260="","",SUM(AX259:AX261))</f>
        <v/>
      </c>
      <c r="AY262" s="14" t="str">
        <f t="shared" si="708"/>
        <v/>
      </c>
      <c r="AZ262" s="14" t="str">
        <f t="shared" si="708"/>
        <v/>
      </c>
      <c r="BA262" s="14" t="str">
        <f t="shared" si="708"/>
        <v/>
      </c>
    </row>
    <row r="263" spans="2:53">
      <c r="B263" s="38"/>
      <c r="C263" s="16"/>
      <c r="D263" s="16"/>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row>
    <row r="264" spans="2:53">
      <c r="B264" s="38" t="s">
        <v>411</v>
      </c>
      <c r="C264" s="16"/>
      <c r="D264" s="14">
        <f>IF(D260="","",-SUM(D259:D260)*$C255)</f>
        <v>-1764.0000000000002</v>
      </c>
      <c r="E264" s="14">
        <f t="shared" ref="E264:W264" si="709">IF(E260="","",-SUM(E259:E260)*$C255)</f>
        <v>-1560.1641205706351</v>
      </c>
      <c r="F264" s="14">
        <f t="shared" si="709"/>
        <v>-1342.0597295812145</v>
      </c>
      <c r="G264" s="14">
        <f t="shared" si="709"/>
        <v>-1108.6880312225344</v>
      </c>
      <c r="H264" s="14">
        <f t="shared" si="709"/>
        <v>-858.98031397874672</v>
      </c>
      <c r="I264" s="14">
        <f t="shared" si="709"/>
        <v>-591.79305652789401</v>
      </c>
      <c r="J264" s="14">
        <f t="shared" si="709"/>
        <v>-305.90269105548151</v>
      </c>
      <c r="K264" s="14" t="str">
        <f t="shared" si="709"/>
        <v/>
      </c>
      <c r="L264" s="14" t="str">
        <f t="shared" si="709"/>
        <v/>
      </c>
      <c r="M264" s="14" t="str">
        <f t="shared" si="709"/>
        <v/>
      </c>
      <c r="N264" s="14" t="str">
        <f t="shared" si="709"/>
        <v/>
      </c>
      <c r="O264" s="14" t="str">
        <f t="shared" si="709"/>
        <v/>
      </c>
      <c r="P264" s="14" t="str">
        <f t="shared" si="709"/>
        <v/>
      </c>
      <c r="Q264" s="14" t="str">
        <f t="shared" si="709"/>
        <v/>
      </c>
      <c r="R264" s="14" t="str">
        <f t="shared" si="709"/>
        <v/>
      </c>
      <c r="S264" s="14" t="str">
        <f t="shared" si="709"/>
        <v/>
      </c>
      <c r="T264" s="14" t="str">
        <f t="shared" si="709"/>
        <v/>
      </c>
      <c r="U264" s="14" t="str">
        <f t="shared" si="709"/>
        <v/>
      </c>
      <c r="V264" s="14" t="str">
        <f t="shared" si="709"/>
        <v/>
      </c>
      <c r="W264" s="14" t="str">
        <f t="shared" si="709"/>
        <v/>
      </c>
      <c r="X264" s="14" t="str">
        <f t="shared" ref="X264:AJ264" si="710">IF(X260="","",-SUM(X259:X260)*$C255)</f>
        <v/>
      </c>
      <c r="Y264" s="14" t="str">
        <f t="shared" si="710"/>
        <v/>
      </c>
      <c r="Z264" s="14" t="str">
        <f t="shared" si="710"/>
        <v/>
      </c>
      <c r="AA264" s="14" t="str">
        <f t="shared" si="710"/>
        <v/>
      </c>
      <c r="AB264" s="14" t="str">
        <f t="shared" si="710"/>
        <v/>
      </c>
      <c r="AC264" s="14" t="str">
        <f t="shared" si="710"/>
        <v/>
      </c>
      <c r="AD264" s="14" t="str">
        <f t="shared" si="710"/>
        <v/>
      </c>
      <c r="AE264" s="14" t="str">
        <f t="shared" si="710"/>
        <v/>
      </c>
      <c r="AF264" s="14" t="str">
        <f t="shared" si="710"/>
        <v/>
      </c>
      <c r="AG264" s="14" t="str">
        <f t="shared" si="710"/>
        <v/>
      </c>
      <c r="AH264" s="14" t="str">
        <f t="shared" si="710"/>
        <v/>
      </c>
      <c r="AI264" s="14" t="str">
        <f t="shared" si="710"/>
        <v/>
      </c>
      <c r="AJ264" s="14" t="str">
        <f t="shared" si="710"/>
        <v/>
      </c>
      <c r="AK264" s="14" t="str">
        <f t="shared" ref="AK264:AW264" si="711">IF(AK260="","",-SUM(AK259:AK260)*$C255)</f>
        <v/>
      </c>
      <c r="AL264" s="14" t="str">
        <f t="shared" si="711"/>
        <v/>
      </c>
      <c r="AM264" s="14" t="str">
        <f t="shared" si="711"/>
        <v/>
      </c>
      <c r="AN264" s="14" t="str">
        <f t="shared" si="711"/>
        <v/>
      </c>
      <c r="AO264" s="14" t="str">
        <f t="shared" si="711"/>
        <v/>
      </c>
      <c r="AP264" s="14" t="str">
        <f t="shared" si="711"/>
        <v/>
      </c>
      <c r="AQ264" s="14" t="str">
        <f t="shared" si="711"/>
        <v/>
      </c>
      <c r="AR264" s="14" t="str">
        <f t="shared" si="711"/>
        <v/>
      </c>
      <c r="AS264" s="14" t="str">
        <f t="shared" si="711"/>
        <v/>
      </c>
      <c r="AT264" s="14" t="str">
        <f t="shared" si="711"/>
        <v/>
      </c>
      <c r="AU264" s="14" t="str">
        <f t="shared" si="711"/>
        <v/>
      </c>
      <c r="AV264" s="14" t="str">
        <f t="shared" si="711"/>
        <v/>
      </c>
      <c r="AW264" s="14" t="str">
        <f t="shared" si="711"/>
        <v/>
      </c>
      <c r="AX264" s="14" t="str">
        <f t="shared" ref="AX264:BA264" si="712">IF(AX260="","",-SUM(AX259:AX260)*$C255)</f>
        <v/>
      </c>
      <c r="AY264" s="14" t="str">
        <f t="shared" si="712"/>
        <v/>
      </c>
      <c r="AZ264" s="14" t="str">
        <f t="shared" si="712"/>
        <v/>
      </c>
      <c r="BA264" s="14" t="str">
        <f t="shared" si="712"/>
        <v/>
      </c>
    </row>
    <row r="265" spans="2:53">
      <c r="B265" s="38" t="s">
        <v>412</v>
      </c>
      <c r="C265" s="16"/>
      <c r="D265" s="14">
        <f>IF(D260="","",-PPMT($C255,D$7,$C254,-SUM($D260:D260)))</f>
        <v>-2911.9411347052151</v>
      </c>
      <c r="E265" s="14">
        <f>IF(E260="","",-PPMT($C255,E$7,$C254,-SUM($D260:E260)))</f>
        <v>-3115.7770141345795</v>
      </c>
      <c r="F265" s="14">
        <f>IF(F260="","",-PPMT($C255,F$7,$C254,-SUM($D260:F260)))</f>
        <v>-3333.8814051240001</v>
      </c>
      <c r="G265" s="14">
        <f>IF(G260="","",-PPMT($C255,G$7,$C254,-SUM($D260:G260)))</f>
        <v>-3567.2531034826802</v>
      </c>
      <c r="H265" s="14">
        <f>IF(H260="","",-PPMT($C255,H$7,$C254,-SUM($D260:H260)))</f>
        <v>-3816.9608207264682</v>
      </c>
      <c r="I265" s="14">
        <f>IF(I260="","",-PPMT($C255,I$7,$C254,-SUM($D260:I260)))</f>
        <v>-4084.1480781773212</v>
      </c>
      <c r="J265" s="14">
        <f>IF(J260="","",-PPMT($C255,J$7,$C254,-SUM($D260:J260)))</f>
        <v>-4370.0384436497334</v>
      </c>
      <c r="K265" s="14" t="str">
        <f>IF(K260="","",-PPMT($C255,K$7,$C254,-SUM($D260:K260)))</f>
        <v/>
      </c>
      <c r="L265" s="14" t="str">
        <f>IF(L260="","",-PPMT($C255,L$7,$C254,-SUM($D260:L260)))</f>
        <v/>
      </c>
      <c r="M265" s="14" t="str">
        <f>IF(M260="","",-PPMT($C255,M$7,$C254,-SUM($D260:M260)))</f>
        <v/>
      </c>
      <c r="N265" s="14" t="str">
        <f>IF(N260="","",-PPMT($C255,N$7,$C254,-SUM($D260:N260)))</f>
        <v/>
      </c>
      <c r="O265" s="14" t="str">
        <f>IF(O260="","",-PPMT($C255,O$7,$C254,-SUM($D260:O260)))</f>
        <v/>
      </c>
      <c r="P265" s="14" t="str">
        <f>IF(P260="","",-PPMT($C255,P$7,$C254,-SUM($D260:P260)))</f>
        <v/>
      </c>
      <c r="Q265" s="14" t="str">
        <f>IF(Q260="","",-PPMT($C255,Q$7,$C254,-SUM($D260:Q260)))</f>
        <v/>
      </c>
      <c r="R265" s="14" t="str">
        <f>IF(R260="","",-PPMT($C255,R$7,$C254,-SUM($D260:R260)))</f>
        <v/>
      </c>
      <c r="S265" s="14" t="str">
        <f>IF(S260="","",-PPMT($C255,S$7,$C254,-SUM($D260:S260)))</f>
        <v/>
      </c>
      <c r="T265" s="14" t="str">
        <f>IF(T260="","",-PPMT($C255,T$7,$C254,-SUM($D260:T260)))</f>
        <v/>
      </c>
      <c r="U265" s="14" t="str">
        <f>IF(U260="","",-PPMT($C255,U$7,$C254,-SUM($D260:U260)))</f>
        <v/>
      </c>
      <c r="V265" s="14" t="str">
        <f>IF(V260="","",-PPMT($C255,V$7,$C254,-SUM($D260:V260)))</f>
        <v/>
      </c>
      <c r="W265" s="14" t="str">
        <f>IF(W260="","",-PPMT($C255,W$7,$C254,-SUM($D260:W260)))</f>
        <v/>
      </c>
      <c r="X265" s="14" t="str">
        <f>IF(X260="","",-PPMT($C255,X$7,$C254,-SUM($D260:X260)))</f>
        <v/>
      </c>
      <c r="Y265" s="14" t="str">
        <f>IF(Y260="","",-PPMT($C255,Y$7,$C254,-SUM($D260:Y260)))</f>
        <v/>
      </c>
      <c r="Z265" s="14" t="str">
        <f>IF(Z260="","",-PPMT($C255,Z$7,$C254,-SUM($D260:Z260)))</f>
        <v/>
      </c>
      <c r="AA265" s="14" t="str">
        <f>IF(AA260="","",-PPMT($C255,AA$7,$C254,-SUM($D260:AA260)))</f>
        <v/>
      </c>
      <c r="AB265" s="14" t="str">
        <f>IF(AB260="","",-PPMT($C255,AB$7,$C254,-SUM($D260:AB260)))</f>
        <v/>
      </c>
      <c r="AC265" s="14" t="str">
        <f>IF(AC260="","",-PPMT($C255,AC$7,$C254,-SUM($D260:AC260)))</f>
        <v/>
      </c>
      <c r="AD265" s="14" t="str">
        <f>IF(AD260="","",-PPMT($C255,AD$7,$C254,-SUM($D260:AD260)))</f>
        <v/>
      </c>
      <c r="AE265" s="14" t="str">
        <f>IF(AE260="","",-PPMT($C255,AE$7,$C254,-SUM($D260:AE260)))</f>
        <v/>
      </c>
      <c r="AF265" s="14" t="str">
        <f>IF(AF260="","",-PPMT($C255,AF$7,$C254,-SUM($D260:AF260)))</f>
        <v/>
      </c>
      <c r="AG265" s="14" t="str">
        <f>IF(AG260="","",-PPMT($C255,AG$7,$C254,-SUM($D260:AG260)))</f>
        <v/>
      </c>
      <c r="AH265" s="14" t="str">
        <f>IF(AH260="","",-PPMT($C255,AH$7,$C254,-SUM($D260:AH260)))</f>
        <v/>
      </c>
      <c r="AI265" s="14" t="str">
        <f>IF(AI260="","",-PPMT($C255,AI$7,$C254,-SUM($D260:AI260)))</f>
        <v/>
      </c>
      <c r="AJ265" s="14" t="str">
        <f>IF(AJ260="","",-PPMT($C255,AJ$7,$C254,-SUM($D260:AJ260)))</f>
        <v/>
      </c>
      <c r="AK265" s="14" t="str">
        <f>IF(AK260="","",-PPMT($C255,AK$7,$C254,-SUM($D260:AK260)))</f>
        <v/>
      </c>
      <c r="AL265" s="14" t="str">
        <f>IF(AL260="","",-PPMT($C255,AL$7,$C254,-SUM($D260:AL260)))</f>
        <v/>
      </c>
      <c r="AM265" s="14" t="str">
        <f>IF(AM260="","",-PPMT($C255,AM$7,$C254,-SUM($D260:AM260)))</f>
        <v/>
      </c>
      <c r="AN265" s="14" t="str">
        <f>IF(AN260="","",-PPMT($C255,AN$7,$C254,-SUM($D260:AN260)))</f>
        <v/>
      </c>
      <c r="AO265" s="14" t="str">
        <f>IF(AO260="","",-PPMT($C255,AO$7,$C254,-SUM($D260:AO260)))</f>
        <v/>
      </c>
      <c r="AP265" s="14" t="str">
        <f>IF(AP260="","",-PPMT($C255,AP$7,$C254,-SUM($D260:AP260)))</f>
        <v/>
      </c>
      <c r="AQ265" s="14" t="str">
        <f>IF(AQ260="","",-PPMT($C255,AQ$7,$C254,-SUM($D260:AQ260)))</f>
        <v/>
      </c>
      <c r="AR265" s="14" t="str">
        <f>IF(AR260="","",-PPMT($C255,AR$7,$C254,-SUM($D260:AR260)))</f>
        <v/>
      </c>
      <c r="AS265" s="14" t="str">
        <f>IF(AS260="","",-PPMT($C255,AS$7,$C254,-SUM($D260:AS260)))</f>
        <v/>
      </c>
      <c r="AT265" s="14" t="str">
        <f>IF(AT260="","",-PPMT($C255,AT$7,$C254,-SUM($D260:AT260)))</f>
        <v/>
      </c>
      <c r="AU265" s="14" t="str">
        <f>IF(AU260="","",-PPMT($C255,AU$7,$C254,-SUM($D260:AU260)))</f>
        <v/>
      </c>
      <c r="AV265" s="14" t="str">
        <f>IF(AV260="","",-PPMT($C255,AV$7,$C254,-SUM($D260:AV260)))</f>
        <v/>
      </c>
      <c r="AW265" s="14" t="str">
        <f>IF(AW260="","",-PPMT($C255,AW$7,$C254,-SUM($D260:AW260)))</f>
        <v/>
      </c>
      <c r="AX265" s="14" t="str">
        <f>IF(AX260="","",-PPMT($C255,AX$7,$C254,-SUM($D260:AX260)))</f>
        <v/>
      </c>
      <c r="AY265" s="14" t="str">
        <f>IF(AY260="","",-PPMT($C255,AY$7,$C254,-SUM($D260:AY260)))</f>
        <v/>
      </c>
      <c r="AZ265" s="14" t="str">
        <f>IF(AZ260="","",-PPMT($C255,AZ$7,$C254,-SUM($D260:AZ260)))</f>
        <v/>
      </c>
      <c r="BA265" s="14" t="str">
        <f>IF(BA260="","",-PPMT($C255,BA$7,$C254,-SUM($D260:BA260)))</f>
        <v/>
      </c>
    </row>
    <row r="266" spans="2:53">
      <c r="B266" s="38" t="s">
        <v>423</v>
      </c>
      <c r="C266" s="16"/>
      <c r="D266" s="14">
        <f>IF(D260="","",SUM(D264:D265))</f>
        <v>-4675.9411347052155</v>
      </c>
      <c r="E266" s="14">
        <f t="shared" ref="E266:BA266" si="713">IF(E260="","",SUM(E264:E265))</f>
        <v>-4675.9411347052146</v>
      </c>
      <c r="F266" s="14">
        <f t="shared" si="713"/>
        <v>-4675.9411347052146</v>
      </c>
      <c r="G266" s="14">
        <f t="shared" si="713"/>
        <v>-4675.9411347052146</v>
      </c>
      <c r="H266" s="14">
        <f t="shared" si="713"/>
        <v>-4675.9411347052146</v>
      </c>
      <c r="I266" s="14">
        <f t="shared" si="713"/>
        <v>-4675.9411347052155</v>
      </c>
      <c r="J266" s="14">
        <f t="shared" si="713"/>
        <v>-4675.9411347052146</v>
      </c>
      <c r="K266" s="14" t="str">
        <f t="shared" si="713"/>
        <v/>
      </c>
      <c r="L266" s="14" t="str">
        <f t="shared" si="713"/>
        <v/>
      </c>
      <c r="M266" s="14" t="str">
        <f t="shared" si="713"/>
        <v/>
      </c>
      <c r="N266" s="14" t="str">
        <f t="shared" si="713"/>
        <v/>
      </c>
      <c r="O266" s="14" t="str">
        <f t="shared" si="713"/>
        <v/>
      </c>
      <c r="P266" s="14" t="str">
        <f t="shared" si="713"/>
        <v/>
      </c>
      <c r="Q266" s="14" t="str">
        <f t="shared" si="713"/>
        <v/>
      </c>
      <c r="R266" s="14" t="str">
        <f t="shared" si="713"/>
        <v/>
      </c>
      <c r="S266" s="14" t="str">
        <f t="shared" si="713"/>
        <v/>
      </c>
      <c r="T266" s="14" t="str">
        <f t="shared" si="713"/>
        <v/>
      </c>
      <c r="U266" s="14" t="str">
        <f t="shared" si="713"/>
        <v/>
      </c>
      <c r="V266" s="14" t="str">
        <f t="shared" si="713"/>
        <v/>
      </c>
      <c r="W266" s="14" t="str">
        <f t="shared" si="713"/>
        <v/>
      </c>
      <c r="X266" s="14" t="str">
        <f t="shared" si="713"/>
        <v/>
      </c>
      <c r="Y266" s="14" t="str">
        <f t="shared" si="713"/>
        <v/>
      </c>
      <c r="Z266" s="14" t="str">
        <f t="shared" si="713"/>
        <v/>
      </c>
      <c r="AA266" s="14" t="str">
        <f t="shared" si="713"/>
        <v/>
      </c>
      <c r="AB266" s="14" t="str">
        <f t="shared" si="713"/>
        <v/>
      </c>
      <c r="AC266" s="14" t="str">
        <f t="shared" si="713"/>
        <v/>
      </c>
      <c r="AD266" s="14" t="str">
        <f t="shared" si="713"/>
        <v/>
      </c>
      <c r="AE266" s="14" t="str">
        <f t="shared" si="713"/>
        <v/>
      </c>
      <c r="AF266" s="14" t="str">
        <f t="shared" si="713"/>
        <v/>
      </c>
      <c r="AG266" s="14" t="str">
        <f t="shared" si="713"/>
        <v/>
      </c>
      <c r="AH266" s="14" t="str">
        <f t="shared" si="713"/>
        <v/>
      </c>
      <c r="AI266" s="14" t="str">
        <f t="shared" si="713"/>
        <v/>
      </c>
      <c r="AJ266" s="14" t="str">
        <f t="shared" si="713"/>
        <v/>
      </c>
      <c r="AK266" s="14" t="str">
        <f t="shared" si="713"/>
        <v/>
      </c>
      <c r="AL266" s="14" t="str">
        <f t="shared" si="713"/>
        <v/>
      </c>
      <c r="AM266" s="14" t="str">
        <f t="shared" si="713"/>
        <v/>
      </c>
      <c r="AN266" s="14" t="str">
        <f t="shared" si="713"/>
        <v/>
      </c>
      <c r="AO266" s="14" t="str">
        <f t="shared" si="713"/>
        <v/>
      </c>
      <c r="AP266" s="14" t="str">
        <f t="shared" si="713"/>
        <v/>
      </c>
      <c r="AQ266" s="14" t="str">
        <f t="shared" si="713"/>
        <v/>
      </c>
      <c r="AR266" s="14" t="str">
        <f t="shared" si="713"/>
        <v/>
      </c>
      <c r="AS266" s="14" t="str">
        <f t="shared" si="713"/>
        <v/>
      </c>
      <c r="AT266" s="14" t="str">
        <f t="shared" si="713"/>
        <v/>
      </c>
      <c r="AU266" s="14" t="str">
        <f t="shared" si="713"/>
        <v/>
      </c>
      <c r="AV266" s="14" t="str">
        <f t="shared" si="713"/>
        <v/>
      </c>
      <c r="AW266" s="14" t="str">
        <f t="shared" si="713"/>
        <v/>
      </c>
      <c r="AX266" s="14" t="str">
        <f t="shared" si="713"/>
        <v/>
      </c>
      <c r="AY266" s="14" t="str">
        <f t="shared" si="713"/>
        <v/>
      </c>
      <c r="AZ266" s="14" t="str">
        <f t="shared" si="713"/>
        <v/>
      </c>
      <c r="BA266" s="14" t="str">
        <f t="shared" si="713"/>
        <v/>
      </c>
    </row>
    <row r="267" spans="2:53">
      <c r="B267" s="38"/>
      <c r="C267" s="16"/>
      <c r="D267" s="16"/>
      <c r="E267" s="16"/>
      <c r="F267" s="16"/>
      <c r="G267" s="16"/>
    </row>
    <row r="268" spans="2:53">
      <c r="B268" s="33" t="s">
        <v>47</v>
      </c>
      <c r="C268" s="16"/>
      <c r="D268" s="16"/>
      <c r="E268" s="16"/>
      <c r="F268" s="16"/>
      <c r="G268" s="16"/>
      <c r="H268" s="16"/>
      <c r="I268" s="16"/>
      <c r="J268" s="16"/>
      <c r="K268" s="16"/>
      <c r="L268" s="16"/>
      <c r="M268" s="16"/>
      <c r="N268" s="16"/>
      <c r="O268" s="16"/>
      <c r="P268" s="16"/>
    </row>
    <row r="269" spans="2:53">
      <c r="C269" s="16"/>
      <c r="D269" s="16"/>
      <c r="E269" s="16"/>
      <c r="F269" s="16"/>
      <c r="G269" s="16"/>
      <c r="H269" s="16"/>
      <c r="I269" s="16"/>
      <c r="J269" s="16"/>
      <c r="K269" s="16"/>
      <c r="L269" s="16"/>
      <c r="M269" s="16"/>
      <c r="N269" s="16"/>
      <c r="O269" s="16"/>
      <c r="P269" s="16"/>
    </row>
    <row r="270" spans="2:53" ht="27" customHeight="1">
      <c r="B270" s="97" t="s">
        <v>556</v>
      </c>
      <c r="C270" s="97"/>
      <c r="D270" s="97"/>
      <c r="E270" s="97"/>
      <c r="F270" s="97"/>
      <c r="G270" s="97"/>
      <c r="H270" s="97"/>
      <c r="I270" s="97"/>
      <c r="J270" s="16"/>
      <c r="K270" s="16"/>
      <c r="L270" s="16"/>
      <c r="M270" s="16"/>
      <c r="N270" s="16"/>
      <c r="O270" s="16"/>
      <c r="P270" s="16"/>
    </row>
    <row r="271" spans="2:53">
      <c r="C271" s="16"/>
      <c r="D271" s="16"/>
      <c r="E271" s="16"/>
      <c r="F271" s="16"/>
      <c r="G271" s="16"/>
      <c r="H271" s="16"/>
      <c r="I271" s="16"/>
      <c r="J271" s="16"/>
      <c r="K271" s="16"/>
      <c r="L271" s="16"/>
      <c r="M271" s="16"/>
      <c r="N271" s="16"/>
      <c r="O271" s="16"/>
      <c r="P271" s="16"/>
    </row>
    <row r="272" spans="2:53">
      <c r="B272" s="1" t="s">
        <v>477</v>
      </c>
      <c r="D272" s="14">
        <f t="shared" ref="D272:AI272" si="714">IF(OR($C253="No",D$7&gt;Prt2EqpLife),"",SUM(D$15,D$21,D$26,D$32,D264))</f>
        <v>4300.16</v>
      </c>
      <c r="E272" s="14">
        <f t="shared" si="714"/>
        <v>272.23587942936547</v>
      </c>
      <c r="F272" s="14">
        <f t="shared" si="714"/>
        <v>600.90827041878629</v>
      </c>
      <c r="G272" s="14">
        <f t="shared" si="714"/>
        <v>947.05932877746591</v>
      </c>
      <c r="H272" s="14">
        <f t="shared" si="714"/>
        <v>1311.8019932212533</v>
      </c>
      <c r="I272" s="14">
        <f t="shared" si="714"/>
        <v>1696.324896816107</v>
      </c>
      <c r="J272" s="14">
        <f t="shared" si="714"/>
        <v>2101.8976213553992</v>
      </c>
      <c r="K272" s="14">
        <f t="shared" si="714"/>
        <v>2529.8763186590986</v>
      </c>
      <c r="L272" s="14" t="str">
        <f t="shared" si="714"/>
        <v/>
      </c>
      <c r="M272" s="14" t="str">
        <f t="shared" si="714"/>
        <v/>
      </c>
      <c r="N272" s="14" t="str">
        <f t="shared" si="714"/>
        <v/>
      </c>
      <c r="O272" s="14" t="str">
        <f t="shared" si="714"/>
        <v/>
      </c>
      <c r="P272" s="14" t="str">
        <f t="shared" si="714"/>
        <v/>
      </c>
      <c r="Q272" s="14" t="str">
        <f t="shared" si="714"/>
        <v/>
      </c>
      <c r="R272" s="14" t="str">
        <f t="shared" si="714"/>
        <v/>
      </c>
      <c r="S272" s="14" t="str">
        <f t="shared" si="714"/>
        <v/>
      </c>
      <c r="T272" s="14" t="str">
        <f t="shared" si="714"/>
        <v/>
      </c>
      <c r="U272" s="14" t="str">
        <f t="shared" si="714"/>
        <v/>
      </c>
      <c r="V272" s="14" t="str">
        <f t="shared" si="714"/>
        <v/>
      </c>
      <c r="W272" s="14" t="str">
        <f t="shared" si="714"/>
        <v/>
      </c>
      <c r="X272" s="14" t="str">
        <f t="shared" si="714"/>
        <v/>
      </c>
      <c r="Y272" s="14" t="str">
        <f t="shared" si="714"/>
        <v/>
      </c>
      <c r="Z272" s="14" t="str">
        <f t="shared" si="714"/>
        <v/>
      </c>
      <c r="AA272" s="14" t="str">
        <f t="shared" si="714"/>
        <v/>
      </c>
      <c r="AB272" s="14" t="str">
        <f t="shared" si="714"/>
        <v/>
      </c>
      <c r="AC272" s="14" t="str">
        <f t="shared" si="714"/>
        <v/>
      </c>
      <c r="AD272" s="14" t="str">
        <f t="shared" si="714"/>
        <v/>
      </c>
      <c r="AE272" s="14" t="str">
        <f t="shared" si="714"/>
        <v/>
      </c>
      <c r="AF272" s="14" t="str">
        <f t="shared" si="714"/>
        <v/>
      </c>
      <c r="AG272" s="14" t="str">
        <f t="shared" si="714"/>
        <v/>
      </c>
      <c r="AH272" s="14" t="str">
        <f t="shared" si="714"/>
        <v/>
      </c>
      <c r="AI272" s="14" t="str">
        <f t="shared" si="714"/>
        <v/>
      </c>
      <c r="AJ272" s="14" t="str">
        <f t="shared" ref="AJ272:BA272" si="715">IF(OR($C253="No",AJ$7&gt;Prt2EqpLife),"",SUM(AJ$15,AJ$21,AJ$26,AJ$32,AJ264))</f>
        <v/>
      </c>
      <c r="AK272" s="14" t="str">
        <f t="shared" si="715"/>
        <v/>
      </c>
      <c r="AL272" s="14" t="str">
        <f t="shared" si="715"/>
        <v/>
      </c>
      <c r="AM272" s="14" t="str">
        <f t="shared" si="715"/>
        <v/>
      </c>
      <c r="AN272" s="14" t="str">
        <f t="shared" si="715"/>
        <v/>
      </c>
      <c r="AO272" s="14" t="str">
        <f t="shared" si="715"/>
        <v/>
      </c>
      <c r="AP272" s="14" t="str">
        <f t="shared" si="715"/>
        <v/>
      </c>
      <c r="AQ272" s="14" t="str">
        <f t="shared" si="715"/>
        <v/>
      </c>
      <c r="AR272" s="14" t="str">
        <f t="shared" si="715"/>
        <v/>
      </c>
      <c r="AS272" s="14" t="str">
        <f t="shared" si="715"/>
        <v/>
      </c>
      <c r="AT272" s="14" t="str">
        <f t="shared" si="715"/>
        <v/>
      </c>
      <c r="AU272" s="14" t="str">
        <f t="shared" si="715"/>
        <v/>
      </c>
      <c r="AV272" s="14" t="str">
        <f t="shared" si="715"/>
        <v/>
      </c>
      <c r="AW272" s="14" t="str">
        <f t="shared" si="715"/>
        <v/>
      </c>
      <c r="AX272" s="14" t="str">
        <f t="shared" si="715"/>
        <v/>
      </c>
      <c r="AY272" s="14" t="str">
        <f t="shared" si="715"/>
        <v/>
      </c>
      <c r="AZ272" s="14" t="str">
        <f t="shared" si="715"/>
        <v/>
      </c>
      <c r="BA272" s="14" t="str">
        <f t="shared" si="715"/>
        <v/>
      </c>
    </row>
    <row r="273" spans="2:53">
      <c r="B273" s="1" t="s">
        <v>478</v>
      </c>
      <c r="D273" s="14">
        <f t="shared" ref="D273:AJ273" si="716">IF(OR($C253="No",D$7&gt;Prt2EqpLife),"",-D272*Prt2TaxRate)</f>
        <v>-1290.048</v>
      </c>
      <c r="E273" s="14">
        <f t="shared" si="716"/>
        <v>-81.67076382880964</v>
      </c>
      <c r="F273" s="14">
        <f t="shared" si="716"/>
        <v>-180.27248112563589</v>
      </c>
      <c r="G273" s="14">
        <f t="shared" si="716"/>
        <v>-284.11779863323977</v>
      </c>
      <c r="H273" s="14">
        <f t="shared" si="716"/>
        <v>-393.54059796637597</v>
      </c>
      <c r="I273" s="14">
        <f t="shared" si="716"/>
        <v>-508.89746904483206</v>
      </c>
      <c r="J273" s="14">
        <f t="shared" si="716"/>
        <v>-630.56928640661977</v>
      </c>
      <c r="K273" s="14">
        <f t="shared" si="716"/>
        <v>-758.96289559772958</v>
      </c>
      <c r="L273" s="14" t="str">
        <f t="shared" si="716"/>
        <v/>
      </c>
      <c r="M273" s="14" t="str">
        <f t="shared" si="716"/>
        <v/>
      </c>
      <c r="N273" s="14" t="str">
        <f t="shared" si="716"/>
        <v/>
      </c>
      <c r="O273" s="14" t="str">
        <f t="shared" si="716"/>
        <v/>
      </c>
      <c r="P273" s="14" t="str">
        <f t="shared" si="716"/>
        <v/>
      </c>
      <c r="Q273" s="14" t="str">
        <f t="shared" si="716"/>
        <v/>
      </c>
      <c r="R273" s="14" t="str">
        <f t="shared" si="716"/>
        <v/>
      </c>
      <c r="S273" s="14" t="str">
        <f t="shared" si="716"/>
        <v/>
      </c>
      <c r="T273" s="14" t="str">
        <f t="shared" si="716"/>
        <v/>
      </c>
      <c r="U273" s="14" t="str">
        <f t="shared" si="716"/>
        <v/>
      </c>
      <c r="V273" s="14" t="str">
        <f t="shared" si="716"/>
        <v/>
      </c>
      <c r="W273" s="14" t="str">
        <f t="shared" si="716"/>
        <v/>
      </c>
      <c r="X273" s="14" t="str">
        <f t="shared" si="716"/>
        <v/>
      </c>
      <c r="Y273" s="14" t="str">
        <f t="shared" si="716"/>
        <v/>
      </c>
      <c r="Z273" s="14" t="str">
        <f t="shared" si="716"/>
        <v/>
      </c>
      <c r="AA273" s="14" t="str">
        <f t="shared" si="716"/>
        <v/>
      </c>
      <c r="AB273" s="14" t="str">
        <f t="shared" si="716"/>
        <v/>
      </c>
      <c r="AC273" s="14" t="str">
        <f t="shared" si="716"/>
        <v/>
      </c>
      <c r="AD273" s="14" t="str">
        <f t="shared" si="716"/>
        <v/>
      </c>
      <c r="AE273" s="14" t="str">
        <f t="shared" si="716"/>
        <v/>
      </c>
      <c r="AF273" s="14" t="str">
        <f t="shared" si="716"/>
        <v/>
      </c>
      <c r="AG273" s="14" t="str">
        <f t="shared" si="716"/>
        <v/>
      </c>
      <c r="AH273" s="14" t="str">
        <f t="shared" si="716"/>
        <v/>
      </c>
      <c r="AI273" s="14" t="str">
        <f t="shared" si="716"/>
        <v/>
      </c>
      <c r="AJ273" s="14" t="str">
        <f t="shared" si="716"/>
        <v/>
      </c>
      <c r="AK273" s="14" t="str">
        <f t="shared" ref="AK273:AW273" si="717">IF(OR($C253="No",AK$7&gt;Prt2EqpLife),"",-AK272*Prt2TaxRate)</f>
        <v/>
      </c>
      <c r="AL273" s="14" t="str">
        <f t="shared" si="717"/>
        <v/>
      </c>
      <c r="AM273" s="14" t="str">
        <f t="shared" si="717"/>
        <v/>
      </c>
      <c r="AN273" s="14" t="str">
        <f t="shared" si="717"/>
        <v/>
      </c>
      <c r="AO273" s="14" t="str">
        <f t="shared" si="717"/>
        <v/>
      </c>
      <c r="AP273" s="14" t="str">
        <f t="shared" si="717"/>
        <v/>
      </c>
      <c r="AQ273" s="14" t="str">
        <f t="shared" si="717"/>
        <v/>
      </c>
      <c r="AR273" s="14" t="str">
        <f t="shared" si="717"/>
        <v/>
      </c>
      <c r="AS273" s="14" t="str">
        <f t="shared" si="717"/>
        <v/>
      </c>
      <c r="AT273" s="14" t="str">
        <f t="shared" si="717"/>
        <v/>
      </c>
      <c r="AU273" s="14" t="str">
        <f t="shared" si="717"/>
        <v/>
      </c>
      <c r="AV273" s="14" t="str">
        <f t="shared" si="717"/>
        <v/>
      </c>
      <c r="AW273" s="14" t="str">
        <f t="shared" si="717"/>
        <v/>
      </c>
      <c r="AX273" s="14" t="str">
        <f t="shared" ref="AX273:BA273" si="718">IF(OR($C253="No",AX$7&gt;Prt2EqpLife),"",-AX272*Prt2TaxRate)</f>
        <v/>
      </c>
      <c r="AY273" s="14" t="str">
        <f t="shared" si="718"/>
        <v/>
      </c>
      <c r="AZ273" s="14" t="str">
        <f t="shared" si="718"/>
        <v/>
      </c>
      <c r="BA273" s="14" t="str">
        <f t="shared" si="718"/>
        <v/>
      </c>
    </row>
    <row r="274" spans="2:53">
      <c r="D274" s="16"/>
      <c r="E274" s="16"/>
      <c r="F274" s="16"/>
      <c r="G274" s="16"/>
      <c r="H274" s="16"/>
      <c r="I274" s="16"/>
      <c r="J274" s="16"/>
      <c r="K274" s="16"/>
      <c r="L274" s="16"/>
      <c r="M274" s="16"/>
      <c r="N274" s="16"/>
      <c r="O274" s="16"/>
      <c r="P274" s="16"/>
      <c r="Q274" s="16"/>
    </row>
    <row r="275" spans="2:53">
      <c r="B275" s="1" t="s">
        <v>476</v>
      </c>
      <c r="D275" s="14">
        <f t="shared" ref="D275:AI275" si="719">IF(OR($C253="No",D$7&gt;Prt2EqpLife),"",SUM(D$15,D$21,D$32,D264))</f>
        <v>-40.000000000000227</v>
      </c>
      <c r="E275" s="14">
        <f t="shared" si="719"/>
        <v>272.23587942936547</v>
      </c>
      <c r="F275" s="14">
        <f t="shared" si="719"/>
        <v>600.90827041878629</v>
      </c>
      <c r="G275" s="14">
        <f t="shared" si="719"/>
        <v>947.05932877746591</v>
      </c>
      <c r="H275" s="14">
        <f t="shared" si="719"/>
        <v>1311.8019932212533</v>
      </c>
      <c r="I275" s="14">
        <f t="shared" si="719"/>
        <v>1696.324896816107</v>
      </c>
      <c r="J275" s="14">
        <f t="shared" si="719"/>
        <v>2101.8976213553992</v>
      </c>
      <c r="K275" s="14">
        <f t="shared" si="719"/>
        <v>2529.8763186590986</v>
      </c>
      <c r="L275" s="14" t="str">
        <f t="shared" si="719"/>
        <v/>
      </c>
      <c r="M275" s="14" t="str">
        <f t="shared" si="719"/>
        <v/>
      </c>
      <c r="N275" s="14" t="str">
        <f t="shared" si="719"/>
        <v/>
      </c>
      <c r="O275" s="14" t="str">
        <f t="shared" si="719"/>
        <v/>
      </c>
      <c r="P275" s="14" t="str">
        <f t="shared" si="719"/>
        <v/>
      </c>
      <c r="Q275" s="14" t="str">
        <f t="shared" si="719"/>
        <v/>
      </c>
      <c r="R275" s="14" t="str">
        <f t="shared" si="719"/>
        <v/>
      </c>
      <c r="S275" s="14" t="str">
        <f t="shared" si="719"/>
        <v/>
      </c>
      <c r="T275" s="14" t="str">
        <f t="shared" si="719"/>
        <v/>
      </c>
      <c r="U275" s="14" t="str">
        <f t="shared" si="719"/>
        <v/>
      </c>
      <c r="V275" s="14" t="str">
        <f t="shared" si="719"/>
        <v/>
      </c>
      <c r="W275" s="14" t="str">
        <f t="shared" si="719"/>
        <v/>
      </c>
      <c r="X275" s="14" t="str">
        <f t="shared" si="719"/>
        <v/>
      </c>
      <c r="Y275" s="14" t="str">
        <f t="shared" si="719"/>
        <v/>
      </c>
      <c r="Z275" s="14" t="str">
        <f t="shared" si="719"/>
        <v/>
      </c>
      <c r="AA275" s="14" t="str">
        <f t="shared" si="719"/>
        <v/>
      </c>
      <c r="AB275" s="14" t="str">
        <f t="shared" si="719"/>
        <v/>
      </c>
      <c r="AC275" s="14" t="str">
        <f t="shared" si="719"/>
        <v/>
      </c>
      <c r="AD275" s="14" t="str">
        <f t="shared" si="719"/>
        <v/>
      </c>
      <c r="AE275" s="14" t="str">
        <f t="shared" si="719"/>
        <v/>
      </c>
      <c r="AF275" s="14" t="str">
        <f t="shared" si="719"/>
        <v/>
      </c>
      <c r="AG275" s="14" t="str">
        <f t="shared" si="719"/>
        <v/>
      </c>
      <c r="AH275" s="14" t="str">
        <f t="shared" si="719"/>
        <v/>
      </c>
      <c r="AI275" s="14" t="str">
        <f t="shared" si="719"/>
        <v/>
      </c>
      <c r="AJ275" s="14" t="str">
        <f t="shared" ref="AJ275:BA275" si="720">IF(OR($C253="No",AJ$7&gt;Prt2EqpLife),"",SUM(AJ$15,AJ$21,AJ$32,AJ264))</f>
        <v/>
      </c>
      <c r="AK275" s="14" t="str">
        <f t="shared" si="720"/>
        <v/>
      </c>
      <c r="AL275" s="14" t="str">
        <f t="shared" si="720"/>
        <v/>
      </c>
      <c r="AM275" s="14" t="str">
        <f t="shared" si="720"/>
        <v/>
      </c>
      <c r="AN275" s="14" t="str">
        <f t="shared" si="720"/>
        <v/>
      </c>
      <c r="AO275" s="14" t="str">
        <f t="shared" si="720"/>
        <v/>
      </c>
      <c r="AP275" s="14" t="str">
        <f t="shared" si="720"/>
        <v/>
      </c>
      <c r="AQ275" s="14" t="str">
        <f t="shared" si="720"/>
        <v/>
      </c>
      <c r="AR275" s="14" t="str">
        <f t="shared" si="720"/>
        <v/>
      </c>
      <c r="AS275" s="14" t="str">
        <f t="shared" si="720"/>
        <v/>
      </c>
      <c r="AT275" s="14" t="str">
        <f t="shared" si="720"/>
        <v/>
      </c>
      <c r="AU275" s="14" t="str">
        <f t="shared" si="720"/>
        <v/>
      </c>
      <c r="AV275" s="14" t="str">
        <f t="shared" si="720"/>
        <v/>
      </c>
      <c r="AW275" s="14" t="str">
        <f t="shared" si="720"/>
        <v/>
      </c>
      <c r="AX275" s="14" t="str">
        <f t="shared" si="720"/>
        <v/>
      </c>
      <c r="AY275" s="14" t="str">
        <f t="shared" si="720"/>
        <v/>
      </c>
      <c r="AZ275" s="14" t="str">
        <f t="shared" si="720"/>
        <v/>
      </c>
      <c r="BA275" s="14" t="str">
        <f t="shared" si="720"/>
        <v/>
      </c>
    </row>
    <row r="276" spans="2:53">
      <c r="B276" s="1" t="s">
        <v>483</v>
      </c>
      <c r="D276" s="14">
        <f t="shared" ref="D276:AJ276" si="721">IF(OR($C253="No",D$7&gt;Prt2EqpLife),"",-D275*Prt2TaxRate)</f>
        <v>12.000000000000068</v>
      </c>
      <c r="E276" s="14">
        <f t="shared" si="721"/>
        <v>-81.67076382880964</v>
      </c>
      <c r="F276" s="14">
        <f t="shared" si="721"/>
        <v>-180.27248112563589</v>
      </c>
      <c r="G276" s="14">
        <f t="shared" si="721"/>
        <v>-284.11779863323977</v>
      </c>
      <c r="H276" s="14">
        <f t="shared" si="721"/>
        <v>-393.54059796637597</v>
      </c>
      <c r="I276" s="14">
        <f t="shared" si="721"/>
        <v>-508.89746904483206</v>
      </c>
      <c r="J276" s="14">
        <f t="shared" si="721"/>
        <v>-630.56928640661977</v>
      </c>
      <c r="K276" s="14">
        <f t="shared" si="721"/>
        <v>-758.96289559772958</v>
      </c>
      <c r="L276" s="14" t="str">
        <f t="shared" si="721"/>
        <v/>
      </c>
      <c r="M276" s="14" t="str">
        <f t="shared" si="721"/>
        <v/>
      </c>
      <c r="N276" s="14" t="str">
        <f t="shared" si="721"/>
        <v/>
      </c>
      <c r="O276" s="14" t="str">
        <f t="shared" si="721"/>
        <v/>
      </c>
      <c r="P276" s="14" t="str">
        <f t="shared" si="721"/>
        <v/>
      </c>
      <c r="Q276" s="14" t="str">
        <f t="shared" si="721"/>
        <v/>
      </c>
      <c r="R276" s="14" t="str">
        <f t="shared" si="721"/>
        <v/>
      </c>
      <c r="S276" s="14" t="str">
        <f t="shared" si="721"/>
        <v/>
      </c>
      <c r="T276" s="14" t="str">
        <f t="shared" si="721"/>
        <v/>
      </c>
      <c r="U276" s="14" t="str">
        <f t="shared" si="721"/>
        <v/>
      </c>
      <c r="V276" s="14" t="str">
        <f t="shared" si="721"/>
        <v/>
      </c>
      <c r="W276" s="14" t="str">
        <f t="shared" si="721"/>
        <v/>
      </c>
      <c r="X276" s="14" t="str">
        <f t="shared" si="721"/>
        <v/>
      </c>
      <c r="Y276" s="14" t="str">
        <f t="shared" si="721"/>
        <v/>
      </c>
      <c r="Z276" s="14" t="str">
        <f t="shared" si="721"/>
        <v/>
      </c>
      <c r="AA276" s="14" t="str">
        <f t="shared" si="721"/>
        <v/>
      </c>
      <c r="AB276" s="14" t="str">
        <f t="shared" si="721"/>
        <v/>
      </c>
      <c r="AC276" s="14" t="str">
        <f t="shared" si="721"/>
        <v/>
      </c>
      <c r="AD276" s="14" t="str">
        <f t="shared" si="721"/>
        <v/>
      </c>
      <c r="AE276" s="14" t="str">
        <f t="shared" si="721"/>
        <v/>
      </c>
      <c r="AF276" s="14" t="str">
        <f t="shared" si="721"/>
        <v/>
      </c>
      <c r="AG276" s="14" t="str">
        <f t="shared" si="721"/>
        <v/>
      </c>
      <c r="AH276" s="14" t="str">
        <f t="shared" si="721"/>
        <v/>
      </c>
      <c r="AI276" s="14" t="str">
        <f t="shared" si="721"/>
        <v/>
      </c>
      <c r="AJ276" s="14" t="str">
        <f t="shared" si="721"/>
        <v/>
      </c>
      <c r="AK276" s="14" t="str">
        <f t="shared" ref="AK276:AW276" si="722">IF(OR($C253="No",AK$7&gt;Prt2EqpLife),"",-AK275*Prt2TaxRate)</f>
        <v/>
      </c>
      <c r="AL276" s="14" t="str">
        <f t="shared" si="722"/>
        <v/>
      </c>
      <c r="AM276" s="14" t="str">
        <f t="shared" si="722"/>
        <v/>
      </c>
      <c r="AN276" s="14" t="str">
        <f t="shared" si="722"/>
        <v/>
      </c>
      <c r="AO276" s="14" t="str">
        <f t="shared" si="722"/>
        <v/>
      </c>
      <c r="AP276" s="14" t="str">
        <f t="shared" si="722"/>
        <v/>
      </c>
      <c r="AQ276" s="14" t="str">
        <f t="shared" si="722"/>
        <v/>
      </c>
      <c r="AR276" s="14" t="str">
        <f t="shared" si="722"/>
        <v/>
      </c>
      <c r="AS276" s="14" t="str">
        <f t="shared" si="722"/>
        <v/>
      </c>
      <c r="AT276" s="14" t="str">
        <f t="shared" si="722"/>
        <v/>
      </c>
      <c r="AU276" s="14" t="str">
        <f t="shared" si="722"/>
        <v/>
      </c>
      <c r="AV276" s="14" t="str">
        <f t="shared" si="722"/>
        <v/>
      </c>
      <c r="AW276" s="14" t="str">
        <f t="shared" si="722"/>
        <v/>
      </c>
      <c r="AX276" s="14" t="str">
        <f t="shared" ref="AX276:BA276" si="723">IF(OR($C253="No",AX$7&gt;Prt2EqpLife),"",-AX275*Prt2TaxRate)</f>
        <v/>
      </c>
      <c r="AY276" s="14" t="str">
        <f t="shared" si="723"/>
        <v/>
      </c>
      <c r="AZ276" s="14" t="str">
        <f t="shared" si="723"/>
        <v/>
      </c>
      <c r="BA276" s="14" t="str">
        <f t="shared" si="723"/>
        <v/>
      </c>
    </row>
    <row r="277" spans="2:53">
      <c r="D277" s="16"/>
      <c r="E277" s="16"/>
      <c r="F277" s="16"/>
      <c r="G277" s="16"/>
      <c r="H277" s="16"/>
      <c r="I277" s="16"/>
      <c r="J277" s="16"/>
      <c r="K277" s="16"/>
      <c r="L277" s="16"/>
      <c r="M277" s="16"/>
      <c r="N277" s="16"/>
      <c r="O277" s="16"/>
      <c r="P277" s="16"/>
      <c r="Q277" s="16"/>
    </row>
    <row r="278" spans="2:53">
      <c r="B278" s="33" t="s">
        <v>51</v>
      </c>
      <c r="D278" s="16"/>
      <c r="E278" s="16"/>
      <c r="F278" s="16"/>
      <c r="G278" s="16"/>
      <c r="H278" s="16"/>
      <c r="I278" s="16"/>
      <c r="J278" s="16"/>
      <c r="K278" s="16"/>
      <c r="L278" s="16"/>
      <c r="M278" s="16"/>
      <c r="N278" s="16"/>
      <c r="O278" s="16"/>
      <c r="P278" s="16"/>
      <c r="Q278" s="16"/>
    </row>
    <row r="279" spans="2:53">
      <c r="D279" s="16"/>
      <c r="E279" s="16"/>
      <c r="F279" s="16"/>
      <c r="G279" s="16"/>
      <c r="H279" s="16"/>
      <c r="I279" s="16"/>
      <c r="J279" s="16"/>
      <c r="K279" s="16"/>
      <c r="L279" s="16"/>
      <c r="M279" s="16"/>
      <c r="N279" s="16"/>
      <c r="O279" s="16"/>
      <c r="P279" s="16"/>
      <c r="Q279" s="16"/>
    </row>
    <row r="280" spans="2:53" ht="12.75" customHeight="1">
      <c r="B280" s="97" t="s">
        <v>416</v>
      </c>
      <c r="C280" s="97"/>
      <c r="D280" s="97"/>
      <c r="E280" s="97"/>
      <c r="F280" s="97"/>
      <c r="G280" s="97"/>
      <c r="H280" s="97"/>
      <c r="I280" s="97"/>
      <c r="J280" s="16"/>
      <c r="K280" s="16"/>
      <c r="L280" s="16"/>
      <c r="M280" s="16"/>
      <c r="N280" s="16"/>
      <c r="O280" s="16"/>
      <c r="P280" s="16"/>
    </row>
    <row r="281" spans="2:53" ht="12.75" customHeight="1">
      <c r="B281" s="97" t="s">
        <v>431</v>
      </c>
      <c r="C281" s="97"/>
      <c r="D281" s="97"/>
      <c r="E281" s="97"/>
      <c r="F281" s="97"/>
      <c r="G281" s="97"/>
      <c r="H281" s="97"/>
      <c r="I281" s="97"/>
      <c r="J281" s="16"/>
      <c r="K281" s="16"/>
      <c r="L281" s="16"/>
      <c r="M281" s="16"/>
      <c r="N281" s="16"/>
      <c r="O281" s="16"/>
      <c r="P281" s="16"/>
    </row>
    <row r="282" spans="2:53">
      <c r="C282" s="16"/>
      <c r="D282" s="16"/>
      <c r="E282" s="16"/>
      <c r="F282" s="16"/>
      <c r="G282" s="16"/>
      <c r="H282" s="16"/>
      <c r="I282" s="16"/>
      <c r="J282" s="16"/>
      <c r="K282" s="16"/>
      <c r="L282" s="16"/>
      <c r="M282" s="16"/>
      <c r="N282" s="16"/>
      <c r="O282" s="16"/>
      <c r="P282" s="16"/>
    </row>
    <row r="283" spans="2:53">
      <c r="B283" s="1" t="s">
        <v>479</v>
      </c>
      <c r="D283" s="14">
        <f t="shared" ref="D283:AI283" si="724">IF(OR($C253="No",D$7&gt;Prt2EqpLife),"",SUM(D$13,D$15,D$21,D$26,D260,D266,D273))</f>
        <v>3248.1708652947846</v>
      </c>
      <c r="E283" s="14">
        <f t="shared" si="724"/>
        <v>224.7881014659763</v>
      </c>
      <c r="F283" s="14">
        <f t="shared" si="724"/>
        <v>236.75438416915026</v>
      </c>
      <c r="G283" s="14">
        <f t="shared" si="724"/>
        <v>245.68842666154592</v>
      </c>
      <c r="H283" s="14">
        <f t="shared" si="724"/>
        <v>251.30057452840953</v>
      </c>
      <c r="I283" s="14">
        <f t="shared" si="724"/>
        <v>253.27934959395327</v>
      </c>
      <c r="J283" s="14">
        <f t="shared" si="724"/>
        <v>251.28989129904653</v>
      </c>
      <c r="K283" s="14">
        <f t="shared" si="724"/>
        <v>4920.913423061369</v>
      </c>
      <c r="L283" s="14" t="str">
        <f t="shared" si="724"/>
        <v/>
      </c>
      <c r="M283" s="14" t="str">
        <f t="shared" si="724"/>
        <v/>
      </c>
      <c r="N283" s="14" t="str">
        <f t="shared" si="724"/>
        <v/>
      </c>
      <c r="O283" s="14" t="str">
        <f t="shared" si="724"/>
        <v/>
      </c>
      <c r="P283" s="14" t="str">
        <f t="shared" si="724"/>
        <v/>
      </c>
      <c r="Q283" s="14" t="str">
        <f t="shared" si="724"/>
        <v/>
      </c>
      <c r="R283" s="14" t="str">
        <f t="shared" si="724"/>
        <v/>
      </c>
      <c r="S283" s="14" t="str">
        <f t="shared" si="724"/>
        <v/>
      </c>
      <c r="T283" s="14" t="str">
        <f t="shared" si="724"/>
        <v/>
      </c>
      <c r="U283" s="14" t="str">
        <f t="shared" si="724"/>
        <v/>
      </c>
      <c r="V283" s="14" t="str">
        <f t="shared" si="724"/>
        <v/>
      </c>
      <c r="W283" s="14" t="str">
        <f t="shared" si="724"/>
        <v/>
      </c>
      <c r="X283" s="14" t="str">
        <f t="shared" si="724"/>
        <v/>
      </c>
      <c r="Y283" s="14" t="str">
        <f t="shared" si="724"/>
        <v/>
      </c>
      <c r="Z283" s="14" t="str">
        <f t="shared" si="724"/>
        <v/>
      </c>
      <c r="AA283" s="14" t="str">
        <f t="shared" si="724"/>
        <v/>
      </c>
      <c r="AB283" s="14" t="str">
        <f t="shared" si="724"/>
        <v/>
      </c>
      <c r="AC283" s="14" t="str">
        <f t="shared" si="724"/>
        <v/>
      </c>
      <c r="AD283" s="14" t="str">
        <f t="shared" si="724"/>
        <v/>
      </c>
      <c r="AE283" s="14" t="str">
        <f t="shared" si="724"/>
        <v/>
      </c>
      <c r="AF283" s="14" t="str">
        <f t="shared" si="724"/>
        <v/>
      </c>
      <c r="AG283" s="14" t="str">
        <f t="shared" si="724"/>
        <v/>
      </c>
      <c r="AH283" s="14" t="str">
        <f t="shared" si="724"/>
        <v/>
      </c>
      <c r="AI283" s="14" t="str">
        <f t="shared" si="724"/>
        <v/>
      </c>
      <c r="AJ283" s="14" t="str">
        <f t="shared" ref="AJ283:BA283" si="725">IF(OR($C253="No",AJ$7&gt;Prt2EqpLife),"",SUM(AJ$13,AJ$15,AJ$21,AJ$26,AJ260,AJ266,AJ273))</f>
        <v/>
      </c>
      <c r="AK283" s="14" t="str">
        <f t="shared" si="725"/>
        <v/>
      </c>
      <c r="AL283" s="14" t="str">
        <f t="shared" si="725"/>
        <v/>
      </c>
      <c r="AM283" s="14" t="str">
        <f t="shared" si="725"/>
        <v/>
      </c>
      <c r="AN283" s="14" t="str">
        <f t="shared" si="725"/>
        <v/>
      </c>
      <c r="AO283" s="14" t="str">
        <f t="shared" si="725"/>
        <v/>
      </c>
      <c r="AP283" s="14" t="str">
        <f t="shared" si="725"/>
        <v/>
      </c>
      <c r="AQ283" s="14" t="str">
        <f t="shared" si="725"/>
        <v/>
      </c>
      <c r="AR283" s="14" t="str">
        <f t="shared" si="725"/>
        <v/>
      </c>
      <c r="AS283" s="14" t="str">
        <f t="shared" si="725"/>
        <v/>
      </c>
      <c r="AT283" s="14" t="str">
        <f t="shared" si="725"/>
        <v/>
      </c>
      <c r="AU283" s="14" t="str">
        <f t="shared" si="725"/>
        <v/>
      </c>
      <c r="AV283" s="14" t="str">
        <f t="shared" si="725"/>
        <v/>
      </c>
      <c r="AW283" s="14" t="str">
        <f t="shared" si="725"/>
        <v/>
      </c>
      <c r="AX283" s="14" t="str">
        <f t="shared" si="725"/>
        <v/>
      </c>
      <c r="AY283" s="14" t="str">
        <f t="shared" si="725"/>
        <v/>
      </c>
      <c r="AZ283" s="14" t="str">
        <f t="shared" si="725"/>
        <v/>
      </c>
      <c r="BA283" s="14" t="str">
        <f t="shared" si="725"/>
        <v/>
      </c>
    </row>
    <row r="284" spans="2:53">
      <c r="B284" s="1" t="s">
        <v>480</v>
      </c>
      <c r="D284" s="14">
        <f t="shared" ref="D284:AI284" si="726">IF(OR($C253="No",D$7&gt;Prt2EqpLife),"",SUM(D$13,D$15,D$21,D260,D266,D273))</f>
        <v>-1091.9891347052155</v>
      </c>
      <c r="E284" s="14">
        <f t="shared" si="726"/>
        <v>224.7881014659763</v>
      </c>
      <c r="F284" s="14">
        <f t="shared" si="726"/>
        <v>236.75438416915026</v>
      </c>
      <c r="G284" s="14">
        <f t="shared" si="726"/>
        <v>245.68842666154592</v>
      </c>
      <c r="H284" s="14">
        <f t="shared" si="726"/>
        <v>251.30057452840953</v>
      </c>
      <c r="I284" s="14">
        <f t="shared" si="726"/>
        <v>253.27934959395327</v>
      </c>
      <c r="J284" s="14">
        <f t="shared" si="726"/>
        <v>251.28989129904653</v>
      </c>
      <c r="K284" s="14">
        <f t="shared" si="726"/>
        <v>4920.913423061369</v>
      </c>
      <c r="L284" s="14" t="str">
        <f t="shared" si="726"/>
        <v/>
      </c>
      <c r="M284" s="14" t="str">
        <f t="shared" si="726"/>
        <v/>
      </c>
      <c r="N284" s="14" t="str">
        <f t="shared" si="726"/>
        <v/>
      </c>
      <c r="O284" s="14" t="str">
        <f t="shared" si="726"/>
        <v/>
      </c>
      <c r="P284" s="14" t="str">
        <f t="shared" si="726"/>
        <v/>
      </c>
      <c r="Q284" s="14" t="str">
        <f t="shared" si="726"/>
        <v/>
      </c>
      <c r="R284" s="14" t="str">
        <f t="shared" si="726"/>
        <v/>
      </c>
      <c r="S284" s="14" t="str">
        <f t="shared" si="726"/>
        <v/>
      </c>
      <c r="T284" s="14" t="str">
        <f t="shared" si="726"/>
        <v/>
      </c>
      <c r="U284" s="14" t="str">
        <f t="shared" si="726"/>
        <v/>
      </c>
      <c r="V284" s="14" t="str">
        <f t="shared" si="726"/>
        <v/>
      </c>
      <c r="W284" s="14" t="str">
        <f t="shared" si="726"/>
        <v/>
      </c>
      <c r="X284" s="14" t="str">
        <f t="shared" si="726"/>
        <v/>
      </c>
      <c r="Y284" s="14" t="str">
        <f t="shared" si="726"/>
        <v/>
      </c>
      <c r="Z284" s="14" t="str">
        <f t="shared" si="726"/>
        <v/>
      </c>
      <c r="AA284" s="14" t="str">
        <f t="shared" si="726"/>
        <v/>
      </c>
      <c r="AB284" s="14" t="str">
        <f t="shared" si="726"/>
        <v/>
      </c>
      <c r="AC284" s="14" t="str">
        <f t="shared" si="726"/>
        <v/>
      </c>
      <c r="AD284" s="14" t="str">
        <f t="shared" si="726"/>
        <v/>
      </c>
      <c r="AE284" s="14" t="str">
        <f t="shared" si="726"/>
        <v/>
      </c>
      <c r="AF284" s="14" t="str">
        <f t="shared" si="726"/>
        <v/>
      </c>
      <c r="AG284" s="14" t="str">
        <f t="shared" si="726"/>
        <v/>
      </c>
      <c r="AH284" s="14" t="str">
        <f t="shared" si="726"/>
        <v/>
      </c>
      <c r="AI284" s="14" t="str">
        <f t="shared" si="726"/>
        <v/>
      </c>
      <c r="AJ284" s="14" t="str">
        <f t="shared" ref="AJ284:BA284" si="727">IF(OR($C253="No",AJ$7&gt;Prt2EqpLife),"",SUM(AJ$13,AJ$15,AJ$21,AJ260,AJ266,AJ273))</f>
        <v/>
      </c>
      <c r="AK284" s="14" t="str">
        <f t="shared" si="727"/>
        <v/>
      </c>
      <c r="AL284" s="14" t="str">
        <f t="shared" si="727"/>
        <v/>
      </c>
      <c r="AM284" s="14" t="str">
        <f t="shared" si="727"/>
        <v/>
      </c>
      <c r="AN284" s="14" t="str">
        <f t="shared" si="727"/>
        <v/>
      </c>
      <c r="AO284" s="14" t="str">
        <f t="shared" si="727"/>
        <v/>
      </c>
      <c r="AP284" s="14" t="str">
        <f t="shared" si="727"/>
        <v/>
      </c>
      <c r="AQ284" s="14" t="str">
        <f t="shared" si="727"/>
        <v/>
      </c>
      <c r="AR284" s="14" t="str">
        <f t="shared" si="727"/>
        <v/>
      </c>
      <c r="AS284" s="14" t="str">
        <f t="shared" si="727"/>
        <v/>
      </c>
      <c r="AT284" s="14" t="str">
        <f t="shared" si="727"/>
        <v/>
      </c>
      <c r="AU284" s="14" t="str">
        <f t="shared" si="727"/>
        <v/>
      </c>
      <c r="AV284" s="14" t="str">
        <f t="shared" si="727"/>
        <v/>
      </c>
      <c r="AW284" s="14" t="str">
        <f t="shared" si="727"/>
        <v/>
      </c>
      <c r="AX284" s="14" t="str">
        <f t="shared" si="727"/>
        <v/>
      </c>
      <c r="AY284" s="14" t="str">
        <f t="shared" si="727"/>
        <v/>
      </c>
      <c r="AZ284" s="14" t="str">
        <f t="shared" si="727"/>
        <v/>
      </c>
      <c r="BA284" s="14" t="str">
        <f t="shared" si="727"/>
        <v/>
      </c>
    </row>
    <row r="285" spans="2:53">
      <c r="B285" s="1" t="s">
        <v>52</v>
      </c>
      <c r="D285" s="34">
        <f t="shared" ref="D285:AJ285" si="728">IF(OR($C253="No",D$7&gt;Prt2EqpLife),"",1/(1+Prt2DiscountRate)^(D$7-1))</f>
        <v>1</v>
      </c>
      <c r="E285" s="34">
        <f t="shared" si="728"/>
        <v>0.90909090909090906</v>
      </c>
      <c r="F285" s="34">
        <f t="shared" si="728"/>
        <v>0.82644628099173545</v>
      </c>
      <c r="G285" s="34">
        <f t="shared" si="728"/>
        <v>0.75131480090157754</v>
      </c>
      <c r="H285" s="34">
        <f t="shared" si="728"/>
        <v>0.68301345536507052</v>
      </c>
      <c r="I285" s="34">
        <f t="shared" si="728"/>
        <v>0.62092132305915493</v>
      </c>
      <c r="J285" s="34">
        <f t="shared" si="728"/>
        <v>0.56447393005377722</v>
      </c>
      <c r="K285" s="34">
        <f t="shared" si="728"/>
        <v>0.51315811823070645</v>
      </c>
      <c r="L285" s="34" t="str">
        <f t="shared" si="728"/>
        <v/>
      </c>
      <c r="M285" s="34" t="str">
        <f t="shared" si="728"/>
        <v/>
      </c>
      <c r="N285" s="34" t="str">
        <f t="shared" si="728"/>
        <v/>
      </c>
      <c r="O285" s="34" t="str">
        <f t="shared" si="728"/>
        <v/>
      </c>
      <c r="P285" s="34" t="str">
        <f t="shared" si="728"/>
        <v/>
      </c>
      <c r="Q285" s="34" t="str">
        <f t="shared" si="728"/>
        <v/>
      </c>
      <c r="R285" s="34" t="str">
        <f t="shared" si="728"/>
        <v/>
      </c>
      <c r="S285" s="34" t="str">
        <f t="shared" si="728"/>
        <v/>
      </c>
      <c r="T285" s="34" t="str">
        <f t="shared" si="728"/>
        <v/>
      </c>
      <c r="U285" s="34" t="str">
        <f t="shared" si="728"/>
        <v/>
      </c>
      <c r="V285" s="34" t="str">
        <f t="shared" si="728"/>
        <v/>
      </c>
      <c r="W285" s="34" t="str">
        <f t="shared" si="728"/>
        <v/>
      </c>
      <c r="X285" s="34" t="str">
        <f t="shared" si="728"/>
        <v/>
      </c>
      <c r="Y285" s="34" t="str">
        <f t="shared" si="728"/>
        <v/>
      </c>
      <c r="Z285" s="34" t="str">
        <f t="shared" si="728"/>
        <v/>
      </c>
      <c r="AA285" s="34" t="str">
        <f t="shared" si="728"/>
        <v/>
      </c>
      <c r="AB285" s="34" t="str">
        <f t="shared" si="728"/>
        <v/>
      </c>
      <c r="AC285" s="34" t="str">
        <f t="shared" si="728"/>
        <v/>
      </c>
      <c r="AD285" s="34" t="str">
        <f t="shared" si="728"/>
        <v/>
      </c>
      <c r="AE285" s="34" t="str">
        <f t="shared" si="728"/>
        <v/>
      </c>
      <c r="AF285" s="34" t="str">
        <f t="shared" si="728"/>
        <v/>
      </c>
      <c r="AG285" s="34" t="str">
        <f t="shared" si="728"/>
        <v/>
      </c>
      <c r="AH285" s="34" t="str">
        <f t="shared" si="728"/>
        <v/>
      </c>
      <c r="AI285" s="34" t="str">
        <f t="shared" si="728"/>
        <v/>
      </c>
      <c r="AJ285" s="34" t="str">
        <f t="shared" si="728"/>
        <v/>
      </c>
      <c r="AK285" s="34" t="str">
        <f t="shared" ref="AK285:AW285" si="729">IF(OR($C253="No",AK$7&gt;Prt2EqpLife),"",1/(1+Prt2DiscountRate)^(AK$7-1))</f>
        <v/>
      </c>
      <c r="AL285" s="34" t="str">
        <f t="shared" si="729"/>
        <v/>
      </c>
      <c r="AM285" s="34" t="str">
        <f t="shared" si="729"/>
        <v/>
      </c>
      <c r="AN285" s="34" t="str">
        <f t="shared" si="729"/>
        <v/>
      </c>
      <c r="AO285" s="34" t="str">
        <f t="shared" si="729"/>
        <v/>
      </c>
      <c r="AP285" s="34" t="str">
        <f t="shared" si="729"/>
        <v/>
      </c>
      <c r="AQ285" s="34" t="str">
        <f t="shared" si="729"/>
        <v/>
      </c>
      <c r="AR285" s="34" t="str">
        <f t="shared" si="729"/>
        <v/>
      </c>
      <c r="AS285" s="34" t="str">
        <f t="shared" si="729"/>
        <v/>
      </c>
      <c r="AT285" s="34" t="str">
        <f t="shared" si="729"/>
        <v/>
      </c>
      <c r="AU285" s="34" t="str">
        <f t="shared" si="729"/>
        <v/>
      </c>
      <c r="AV285" s="34" t="str">
        <f t="shared" si="729"/>
        <v/>
      </c>
      <c r="AW285" s="34" t="str">
        <f t="shared" si="729"/>
        <v/>
      </c>
      <c r="AX285" s="34" t="str">
        <f t="shared" ref="AX285:BA285" si="730">IF(OR($C253="No",AX$7&gt;Prt2EqpLife),"",1/(1+Prt2DiscountRate)^(AX$7-1))</f>
        <v/>
      </c>
      <c r="AY285" s="34" t="str">
        <f t="shared" si="730"/>
        <v/>
      </c>
      <c r="AZ285" s="34" t="str">
        <f t="shared" si="730"/>
        <v/>
      </c>
      <c r="BA285" s="34" t="str">
        <f t="shared" si="730"/>
        <v/>
      </c>
    </row>
    <row r="286" spans="2:53">
      <c r="D286" s="16"/>
      <c r="E286" s="16"/>
      <c r="F286" s="16"/>
      <c r="G286" s="16"/>
      <c r="H286" s="16"/>
      <c r="I286" s="16"/>
      <c r="J286" s="16"/>
      <c r="K286" s="16"/>
      <c r="L286" s="16"/>
      <c r="M286" s="16"/>
      <c r="N286" s="16"/>
      <c r="O286" s="16"/>
      <c r="P286" s="16"/>
      <c r="Q286" s="16"/>
    </row>
    <row r="287" spans="2:53">
      <c r="B287" s="1" t="s">
        <v>481</v>
      </c>
      <c r="D287" s="14">
        <f>IF(C253="No","",SUMPRODUCT(D283:BA283,D285:BA285))</f>
        <v>6828.7393037515048</v>
      </c>
      <c r="E287" s="16"/>
      <c r="F287" s="16"/>
      <c r="G287" s="16"/>
      <c r="H287" s="16"/>
      <c r="I287" s="16"/>
      <c r="J287" s="16"/>
      <c r="K287" s="16"/>
      <c r="L287" s="16"/>
      <c r="M287" s="16"/>
      <c r="N287" s="16"/>
      <c r="O287" s="16"/>
      <c r="P287" s="16"/>
      <c r="Q287" s="16"/>
    </row>
    <row r="288" spans="2:53">
      <c r="B288" s="1" t="s">
        <v>482</v>
      </c>
      <c r="D288" s="14">
        <f>IF(C253="No","",SUMPRODUCT(D284:BA284,D285:BA285))</f>
        <v>2488.5793037515041</v>
      </c>
      <c r="E288" s="16"/>
      <c r="F288" s="16"/>
      <c r="G288" s="16"/>
      <c r="H288" s="16"/>
      <c r="I288" s="16"/>
      <c r="J288" s="16"/>
      <c r="K288" s="16"/>
      <c r="L288" s="16"/>
      <c r="M288" s="16"/>
      <c r="N288" s="16"/>
      <c r="O288" s="16"/>
      <c r="P288" s="16"/>
      <c r="Q288" s="16"/>
    </row>
    <row r="290" spans="1:6" s="6" customFormat="1" ht="15.75">
      <c r="A290" s="9" t="s">
        <v>31</v>
      </c>
      <c r="F290" s="7"/>
    </row>
  </sheetData>
  <mergeCells count="21">
    <mergeCell ref="B42:I42"/>
    <mergeCell ref="B81:I81"/>
    <mergeCell ref="B52:I52"/>
    <mergeCell ref="B53:I53"/>
    <mergeCell ref="B91:I91"/>
    <mergeCell ref="B92:I92"/>
    <mergeCell ref="B120:I120"/>
    <mergeCell ref="B130:I130"/>
    <mergeCell ref="B131:I131"/>
    <mergeCell ref="B153:I153"/>
    <mergeCell ref="B163:I163"/>
    <mergeCell ref="B164:I164"/>
    <mergeCell ref="B192:I192"/>
    <mergeCell ref="B202:I202"/>
    <mergeCell ref="B203:I203"/>
    <mergeCell ref="B281:I281"/>
    <mergeCell ref="B231:I231"/>
    <mergeCell ref="B241:I241"/>
    <mergeCell ref="B242:I242"/>
    <mergeCell ref="B270:I270"/>
    <mergeCell ref="B280:I280"/>
  </mergeCells>
  <pageMargins left="0.70866141732283472" right="0.70866141732283472" top="0.74803149606299213" bottom="0.74803149606299213" header="0.31496062992125984" footer="0.31496062992125984"/>
  <pageSetup paperSize="9" orientation="portrait" r:id="rId1"/>
  <headerFooter>
    <oddHeader>&amp;R&amp;G</oddHeader>
    <oddFooter xml:space="preserve">&amp;C&amp;"Arial,Regular"&amp;8&amp;A&amp;R&amp;"Arial,Regular"&amp;7© Energetics Pty Ltd 2013&amp;8         Page &amp;P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413"/>
  <sheetViews>
    <sheetView showGridLines="0" zoomScale="85" zoomScaleNormal="85" workbookViewId="0">
      <pane ySplit="5" topLeftCell="A6" activePane="bottomLeft" state="frozen"/>
      <selection pane="bottomLeft"/>
    </sheetView>
  </sheetViews>
  <sheetFormatPr defaultRowHeight="12.75"/>
  <cols>
    <col min="1" max="1" width="2.28515625" style="1" customWidth="1"/>
    <col min="2" max="2" width="36.5703125" style="1" customWidth="1"/>
    <col min="3" max="5" width="14" style="1" customWidth="1"/>
    <col min="6" max="16384" width="9.140625" style="1"/>
  </cols>
  <sheetData>
    <row r="1" spans="1:7" s="2" customFormat="1" ht="8.25" customHeight="1">
      <c r="F1" s="3"/>
    </row>
    <row r="2" spans="1:7" s="4" customFormat="1" ht="63.75" customHeight="1">
      <c r="F2" s="5"/>
    </row>
    <row r="3" spans="1:7" s="6" customFormat="1" ht="24.75" customHeight="1">
      <c r="A3" s="6" t="str">
        <f>'Introduction and Disclaimer'!A3</f>
        <v>Energy Efficiency and Renewables Finance Guide: Lighting upgrades case study</v>
      </c>
      <c r="F3" s="7"/>
    </row>
    <row r="4" spans="1:7" ht="4.5" customHeight="1">
      <c r="F4" s="8"/>
    </row>
    <row r="5" spans="1:7" s="6" customFormat="1" ht="15.75">
      <c r="A5" s="9" t="s">
        <v>390</v>
      </c>
      <c r="F5" s="7"/>
    </row>
    <row r="7" spans="1:7" s="19" customFormat="1">
      <c r="A7" s="17" t="s">
        <v>390</v>
      </c>
      <c r="B7" s="18"/>
      <c r="G7" s="18"/>
    </row>
    <row r="9" spans="1:7">
      <c r="B9" s="33" t="s">
        <v>394</v>
      </c>
    </row>
    <row r="11" spans="1:7" ht="38.25">
      <c r="B11" s="12" t="s">
        <v>12</v>
      </c>
      <c r="C11" s="13" t="s">
        <v>389</v>
      </c>
      <c r="D11" s="13" t="s">
        <v>393</v>
      </c>
    </row>
    <row r="12" spans="1:7">
      <c r="B12" s="1" t="s">
        <v>3</v>
      </c>
      <c r="C12" s="15">
        <v>0</v>
      </c>
      <c r="D12" s="15">
        <v>0</v>
      </c>
    </row>
    <row r="13" spans="1:7">
      <c r="B13" s="1" t="s">
        <v>4</v>
      </c>
      <c r="C13" s="15">
        <v>10000</v>
      </c>
      <c r="D13" s="15">
        <v>10000</v>
      </c>
    </row>
    <row r="14" spans="1:7">
      <c r="B14" s="1" t="s">
        <v>5</v>
      </c>
      <c r="C14" s="15">
        <v>250000</v>
      </c>
      <c r="D14" s="15">
        <f>C14</f>
        <v>250000</v>
      </c>
    </row>
    <row r="15" spans="1:7">
      <c r="B15" s="1" t="s">
        <v>6</v>
      </c>
      <c r="C15" s="15">
        <v>2000</v>
      </c>
      <c r="D15" s="15">
        <f t="shared" ref="D15:D16" si="0">C15</f>
        <v>2000</v>
      </c>
    </row>
    <row r="16" spans="1:7">
      <c r="B16" s="1" t="s">
        <v>7</v>
      </c>
      <c r="C16" s="15">
        <v>2000</v>
      </c>
      <c r="D16" s="15">
        <f t="shared" si="0"/>
        <v>2000</v>
      </c>
    </row>
    <row r="17" spans="2:6">
      <c r="B17" s="1" t="s">
        <v>8</v>
      </c>
      <c r="C17" s="15">
        <v>10000</v>
      </c>
      <c r="D17" s="15">
        <v>250000</v>
      </c>
    </row>
    <row r="18" spans="2:6">
      <c r="B18" s="1" t="s">
        <v>9</v>
      </c>
      <c r="C18" s="15">
        <v>10000</v>
      </c>
      <c r="D18" s="15">
        <f t="shared" ref="D18" si="1">C18</f>
        <v>10000</v>
      </c>
    </row>
    <row r="20" spans="2:6">
      <c r="B20" s="33" t="s">
        <v>395</v>
      </c>
    </row>
    <row r="22" spans="2:6" ht="25.5">
      <c r="B22" s="12" t="s">
        <v>12</v>
      </c>
      <c r="C22" s="13" t="s">
        <v>396</v>
      </c>
      <c r="D22" s="13" t="s">
        <v>398</v>
      </c>
      <c r="E22" s="13" t="s">
        <v>399</v>
      </c>
      <c r="F22" s="62"/>
    </row>
    <row r="23" spans="2:6">
      <c r="B23" s="1" t="s">
        <v>3</v>
      </c>
      <c r="C23" s="15" t="s">
        <v>397</v>
      </c>
      <c r="D23" s="15" t="s">
        <v>397</v>
      </c>
      <c r="E23" s="15" t="s">
        <v>397</v>
      </c>
      <c r="F23" s="62"/>
    </row>
    <row r="24" spans="2:6">
      <c r="B24" s="1" t="s">
        <v>4</v>
      </c>
      <c r="C24" s="15">
        <v>1</v>
      </c>
      <c r="D24" s="15">
        <v>15</v>
      </c>
      <c r="E24" s="42">
        <v>7.0000000000000007E-2</v>
      </c>
      <c r="F24" s="62"/>
    </row>
    <row r="25" spans="2:6">
      <c r="B25" s="1" t="s">
        <v>5</v>
      </c>
      <c r="C25" s="15">
        <v>3</v>
      </c>
      <c r="D25" s="15">
        <v>7</v>
      </c>
      <c r="E25" s="42">
        <v>0.06</v>
      </c>
      <c r="F25" s="62"/>
    </row>
    <row r="26" spans="2:6">
      <c r="B26" s="1" t="s">
        <v>6</v>
      </c>
      <c r="C26" s="15">
        <v>3</v>
      </c>
      <c r="D26" s="15">
        <v>5</v>
      </c>
      <c r="E26" s="42">
        <v>0.08</v>
      </c>
      <c r="F26" s="62"/>
    </row>
    <row r="27" spans="2:6">
      <c r="B27" s="1" t="s">
        <v>7</v>
      </c>
      <c r="C27" s="15">
        <v>1</v>
      </c>
      <c r="D27" s="15">
        <v>5</v>
      </c>
      <c r="E27" s="42">
        <v>7.4999999999999997E-2</v>
      </c>
      <c r="F27" s="62"/>
    </row>
    <row r="28" spans="2:6">
      <c r="B28" s="1" t="s">
        <v>8</v>
      </c>
      <c r="C28" s="15">
        <v>1</v>
      </c>
      <c r="D28" s="15">
        <v>20</v>
      </c>
      <c r="E28" s="42">
        <v>7.4999999999999997E-2</v>
      </c>
      <c r="F28" s="62"/>
    </row>
    <row r="29" spans="2:6">
      <c r="B29" s="1" t="s">
        <v>9</v>
      </c>
      <c r="C29" s="15">
        <v>3</v>
      </c>
      <c r="D29" s="15">
        <v>7</v>
      </c>
      <c r="E29" s="42">
        <v>7.0000000000000007E-2</v>
      </c>
      <c r="F29" s="62"/>
    </row>
    <row r="30" spans="2:6">
      <c r="E30" s="62"/>
      <c r="F30" s="62"/>
    </row>
    <row r="31" spans="2:6">
      <c r="B31" s="33" t="s">
        <v>400</v>
      </c>
      <c r="E31" s="62"/>
      <c r="F31" s="62"/>
    </row>
    <row r="32" spans="2:6">
      <c r="E32" s="62"/>
      <c r="F32" s="62"/>
    </row>
    <row r="33" spans="2:6" ht="25.5">
      <c r="B33" s="12" t="s">
        <v>12</v>
      </c>
      <c r="C33" s="13" t="s">
        <v>396</v>
      </c>
      <c r="D33" s="13" t="s">
        <v>398</v>
      </c>
      <c r="E33" s="13" t="s">
        <v>399</v>
      </c>
      <c r="F33" s="62"/>
    </row>
    <row r="34" spans="2:6">
      <c r="B34" s="1" t="s">
        <v>3</v>
      </c>
      <c r="C34" s="15" t="s">
        <v>397</v>
      </c>
      <c r="D34" s="15" t="s">
        <v>397</v>
      </c>
      <c r="E34" s="15" t="s">
        <v>397</v>
      </c>
      <c r="F34" s="62"/>
    </row>
    <row r="35" spans="2:6">
      <c r="B35" s="1" t="s">
        <v>4</v>
      </c>
      <c r="C35" s="15">
        <v>1</v>
      </c>
      <c r="D35" s="15">
        <v>5</v>
      </c>
      <c r="E35" s="42">
        <v>6.5000000000000002E-2</v>
      </c>
      <c r="F35" s="62"/>
    </row>
    <row r="36" spans="2:6">
      <c r="B36" s="1" t="s">
        <v>5</v>
      </c>
      <c r="C36" s="15">
        <v>3</v>
      </c>
      <c r="D36" s="15">
        <v>7</v>
      </c>
      <c r="E36" s="42">
        <v>0.06</v>
      </c>
      <c r="F36" s="62"/>
    </row>
    <row r="37" spans="2:6">
      <c r="B37" s="1" t="s">
        <v>6</v>
      </c>
      <c r="C37" s="15">
        <v>3</v>
      </c>
      <c r="D37" s="15">
        <v>5</v>
      </c>
      <c r="E37" s="42">
        <v>0.08</v>
      </c>
      <c r="F37" s="62"/>
    </row>
    <row r="38" spans="2:6">
      <c r="B38" s="1" t="s">
        <v>7</v>
      </c>
      <c r="C38" s="15">
        <v>1</v>
      </c>
      <c r="D38" s="15">
        <v>5</v>
      </c>
      <c r="E38" s="42">
        <v>7.4999999999999997E-2</v>
      </c>
      <c r="F38" s="62"/>
    </row>
    <row r="39" spans="2:6">
      <c r="B39" s="1" t="s">
        <v>8</v>
      </c>
      <c r="C39" s="15">
        <v>1</v>
      </c>
      <c r="D39" s="15">
        <v>10</v>
      </c>
      <c r="E39" s="42">
        <v>0.06</v>
      </c>
      <c r="F39" s="62"/>
    </row>
    <row r="40" spans="2:6">
      <c r="B40" s="1" t="s">
        <v>9</v>
      </c>
      <c r="C40" s="15">
        <v>3</v>
      </c>
      <c r="D40" s="15">
        <v>7</v>
      </c>
      <c r="E40" s="42">
        <v>7.0000000000000007E-2</v>
      </c>
      <c r="F40" s="62"/>
    </row>
    <row r="42" spans="2:6" s="62" customFormat="1">
      <c r="B42" s="33" t="s">
        <v>558</v>
      </c>
    </row>
    <row r="43" spans="2:6" s="62" customFormat="1"/>
    <row r="44" spans="2:6" s="62" customFormat="1" ht="25.5">
      <c r="B44" s="12" t="s">
        <v>12</v>
      </c>
      <c r="C44" s="13" t="s">
        <v>392</v>
      </c>
      <c r="D44" s="13" t="s">
        <v>399</v>
      </c>
    </row>
    <row r="45" spans="2:6" s="62" customFormat="1">
      <c r="B45" s="62" t="s">
        <v>3</v>
      </c>
      <c r="C45" s="64">
        <f>IF(Opt1Incl="No","N/A",Prt2EqpLife)</f>
        <v>8</v>
      </c>
      <c r="D45" s="64" t="s">
        <v>397</v>
      </c>
    </row>
    <row r="46" spans="2:6" s="62" customFormat="1">
      <c r="B46" s="62" t="s">
        <v>4</v>
      </c>
      <c r="C46" s="64">
        <f>IF(Opt2Incl="No","N/A",MIN(Prt2EqpLife,IF(Prt2Capex&gt;=VLOOKUP(B46,MinFinanceAmt,3,0),VLOOKUP(B46,LrgeFinanceAssumps,3,0),VLOOKUP(B46,SMEFinanceAssumps,3,0))))</f>
        <v>5</v>
      </c>
      <c r="D46" s="43">
        <f>IF(Opt2Incl="No","N/A",IF(Prt2Capex&gt;=VLOOKUP(B46,MinFinanceAmt,3,0),VLOOKUP(B46,LrgeFinanceAssumps,4,0),VLOOKUP(B46,SMEFinanceAssumps,4,0)))</f>
        <v>6.5000000000000002E-2</v>
      </c>
    </row>
    <row r="47" spans="2:6" s="62" customFormat="1">
      <c r="B47" s="62" t="s">
        <v>5</v>
      </c>
      <c r="C47" s="64" t="str">
        <f>IF(Opt3Incl="No","N/A",MIN(Prt2EqpLife,IF(Prt2Capex&gt;=VLOOKUP(B47,MinFinanceAmt,3,0),VLOOKUP(B47,LrgeFinanceAssumps,3,0),VLOOKUP(B47,SMEFinanceAssumps,3,0))))</f>
        <v>N/A</v>
      </c>
      <c r="D47" s="43" t="str">
        <f>IF(Opt3Incl="No","N/A",IF(Prt2Capex&gt;=VLOOKUP(B47,MinFinanceAmt,3,0),VLOOKUP(B47,LrgeFinanceAssumps,4,0),VLOOKUP(B47,SMEFinanceAssumps,4,0)))</f>
        <v>N/A</v>
      </c>
    </row>
    <row r="48" spans="2:6" s="62" customFormat="1">
      <c r="B48" s="62" t="s">
        <v>6</v>
      </c>
      <c r="C48" s="64" t="str">
        <f>IF(Opt4Incl="No","N/A",MIN(Prt2EqpLife,IF(Prt2Capex&gt;=VLOOKUP(B48,MinFinanceAmt,3,0),VLOOKUP(B48,LrgeFinanceAssumps,3,0),VLOOKUP(B48,SMEFinanceAssumps,3,0))))</f>
        <v>N/A</v>
      </c>
      <c r="D48" s="43" t="str">
        <f>IF(Opt4Incl="No","N/A",IF(Prt2Capex&gt;=VLOOKUP(B48,MinFinanceAmt,3,0),VLOOKUP(B48,LrgeFinanceAssumps,4,0),VLOOKUP(B48,SMEFinanceAssumps,4,0)))</f>
        <v>N/A</v>
      </c>
    </row>
    <row r="49" spans="1:7" s="62" customFormat="1">
      <c r="B49" s="62" t="s">
        <v>7</v>
      </c>
      <c r="C49" s="64">
        <f>IF(Opt5Incl="No","N/A",MIN(Prt2EqpLife,IF(Prt2Capex&gt;=VLOOKUP(B49,MinFinanceAmt,3,0),VLOOKUP(B49,LrgeFinanceAssumps,3,0),VLOOKUP(B49,SMEFinanceAssumps,3,0))))</f>
        <v>5</v>
      </c>
      <c r="D49" s="43">
        <f>IF(Opt5Incl="No","N/A",IF(Prt2Capex&gt;=VLOOKUP(B49,MinFinanceAmt,3,0),VLOOKUP(B49,LrgeFinanceAssumps,4,0),VLOOKUP(B49,SMEFinanceAssumps,4,0)))</f>
        <v>7.4999999999999997E-2</v>
      </c>
    </row>
    <row r="50" spans="1:7" s="62" customFormat="1">
      <c r="B50" s="62" t="s">
        <v>8</v>
      </c>
      <c r="C50" s="64" t="str">
        <f>IF(Opt6Incl="No","N/A",MIN(Prt2EqpLife,IF(Prt2Capex&gt;=VLOOKUP(B50,MinFinanceAmt,3,0),VLOOKUP(B50,LrgeFinanceAssumps,3,0),VLOOKUP(B50,SMEFinanceAssumps,3,0))))</f>
        <v>N/A</v>
      </c>
      <c r="D50" s="43" t="str">
        <f>IF(Opt6Incl="No","N/A",IF(Prt2Capex&gt;=VLOOKUP(B50,MinFinanceAmt,3,0),VLOOKUP(B50,LrgeFinanceAssumps,4,0),VLOOKUP(B50,SMEFinanceAssumps,4,0)))</f>
        <v>N/A</v>
      </c>
    </row>
    <row r="51" spans="1:7" s="62" customFormat="1">
      <c r="B51" s="62" t="s">
        <v>9</v>
      </c>
      <c r="C51" s="64">
        <f>IF(Opt7Incl="No","N/A",MIN(Prt2EqpLife,IF(Prt2Capex&gt;=VLOOKUP(B51,MinFinanceAmt,3,0),VLOOKUP(B51,LrgeFinanceAssumps,3,0),VLOOKUP(B51,SMEFinanceAssumps,3,0))))</f>
        <v>7</v>
      </c>
      <c r="D51" s="43">
        <f>IF(Opt7Incl="No","N/A",IF(Prt2Capex&gt;=VLOOKUP(B51,MinFinanceAmt,3,0),VLOOKUP(B51,LrgeFinanceAssumps,4,0),VLOOKUP(B51,SMEFinanceAssumps,4,0)))</f>
        <v>7.0000000000000007E-2</v>
      </c>
    </row>
    <row r="52" spans="1:7" s="62" customFormat="1"/>
    <row r="53" spans="1:7" s="62" customFormat="1">
      <c r="B53" s="33" t="s">
        <v>511</v>
      </c>
    </row>
    <row r="54" spans="1:7" s="62" customFormat="1"/>
    <row r="55" spans="1:7" s="62" customFormat="1" ht="25.5">
      <c r="B55" s="12" t="s">
        <v>12</v>
      </c>
      <c r="C55" s="13" t="s">
        <v>392</v>
      </c>
      <c r="D55" s="13" t="s">
        <v>399</v>
      </c>
    </row>
    <row r="56" spans="1:7" s="62" customFormat="1">
      <c r="B56" s="62" t="s">
        <v>3</v>
      </c>
      <c r="C56" s="64">
        <f>IF(OR('Part 2 - inputs'!C98="N/A",'Part 2 - inputs'!D98=""),'Part 2 - inputs'!C98,'Part 2 - inputs'!D98)</f>
        <v>8</v>
      </c>
      <c r="D56" s="43" t="str">
        <f>IF(OR('Part 2 - inputs'!C109="N/A",'Part 2 - inputs'!D109=""),'Part 2 - inputs'!C109,'Part 2 - inputs'!D109)</f>
        <v>N/A</v>
      </c>
    </row>
    <row r="57" spans="1:7" s="62" customFormat="1">
      <c r="B57" s="62" t="s">
        <v>4</v>
      </c>
      <c r="C57" s="64">
        <f>IF(OR('Part 2 - inputs'!C99="N/A",'Part 2 - inputs'!D99=""),'Part 2 - inputs'!C99,'Part 2 - inputs'!D99)</f>
        <v>5</v>
      </c>
      <c r="D57" s="43">
        <f>IF(OR('Part 2 - inputs'!C110="N/A",'Part 2 - inputs'!D110=""),'Part 2 - inputs'!C110,'Part 2 - inputs'!D110)</f>
        <v>6.5000000000000002E-2</v>
      </c>
    </row>
    <row r="58" spans="1:7" s="62" customFormat="1">
      <c r="B58" s="62" t="s">
        <v>5</v>
      </c>
      <c r="C58" s="64" t="str">
        <f>IF(OR('Part 2 - inputs'!C100="N/A",'Part 2 - inputs'!D100=""),'Part 2 - inputs'!C100,'Part 2 - inputs'!D100)</f>
        <v>N/A</v>
      </c>
      <c r="D58" s="43" t="str">
        <f>IF(OR('Part 2 - inputs'!C111="N/A",'Part 2 - inputs'!D111=""),'Part 2 - inputs'!C111,'Part 2 - inputs'!D111)</f>
        <v>N/A</v>
      </c>
    </row>
    <row r="59" spans="1:7" s="62" customFormat="1">
      <c r="B59" s="62" t="s">
        <v>6</v>
      </c>
      <c r="C59" s="64" t="str">
        <f>IF(OR('Part 2 - inputs'!C101="N/A",'Part 2 - inputs'!D101=""),'Part 2 - inputs'!C101,'Part 2 - inputs'!D101)</f>
        <v>N/A</v>
      </c>
      <c r="D59" s="43" t="str">
        <f>IF(OR('Part 2 - inputs'!C112="N/A",'Part 2 - inputs'!D112=""),'Part 2 - inputs'!C112,'Part 2 - inputs'!D112)</f>
        <v>N/A</v>
      </c>
    </row>
    <row r="60" spans="1:7" s="62" customFormat="1">
      <c r="B60" s="62" t="s">
        <v>7</v>
      </c>
      <c r="C60" s="64">
        <f>IF(OR('Part 2 - inputs'!C102="N/A",'Part 2 - inputs'!D102=""),'Part 2 - inputs'!C102,'Part 2 - inputs'!D102)</f>
        <v>5</v>
      </c>
      <c r="D60" s="43">
        <f>IF(OR('Part 2 - inputs'!C113="N/A",'Part 2 - inputs'!D113=""),'Part 2 - inputs'!C113,'Part 2 - inputs'!D113)</f>
        <v>7.4999999999999997E-2</v>
      </c>
    </row>
    <row r="61" spans="1:7" s="62" customFormat="1">
      <c r="B61" s="62" t="s">
        <v>8</v>
      </c>
      <c r="C61" s="64" t="str">
        <f>IF(OR('Part 2 - inputs'!C103="N/A",'Part 2 - inputs'!D103=""),'Part 2 - inputs'!C103,'Part 2 - inputs'!D103)</f>
        <v>N/A</v>
      </c>
      <c r="D61" s="43" t="str">
        <f>IF(OR('Part 2 - inputs'!C114="N/A",'Part 2 - inputs'!D114=""),'Part 2 - inputs'!C114,'Part 2 - inputs'!D114)</f>
        <v>N/A</v>
      </c>
    </row>
    <row r="62" spans="1:7" s="62" customFormat="1">
      <c r="B62" s="62" t="s">
        <v>9</v>
      </c>
      <c r="C62" s="64">
        <f>IF(OR('Part 2 - inputs'!C104="N/A",'Part 2 - inputs'!D104=""),'Part 2 - inputs'!C104,'Part 2 - inputs'!D104)</f>
        <v>7</v>
      </c>
      <c r="D62" s="43">
        <f>IF(OR('Part 2 - inputs'!C115="N/A",'Part 2 - inputs'!D115=""),'Part 2 - inputs'!C115,'Part 2 - inputs'!D115)</f>
        <v>7.0000000000000007E-2</v>
      </c>
    </row>
    <row r="63" spans="1:7" s="62" customFormat="1"/>
    <row r="64" spans="1:7" s="19" customFormat="1">
      <c r="A64" s="17" t="s">
        <v>549</v>
      </c>
      <c r="B64" s="18"/>
      <c r="G64" s="18"/>
    </row>
    <row r="65" spans="2:23" s="62" customFormat="1"/>
    <row r="66" spans="2:23" s="62" customFormat="1">
      <c r="B66" s="33" t="s">
        <v>512</v>
      </c>
    </row>
    <row r="67" spans="2:23" s="62" customFormat="1"/>
    <row r="68" spans="2:23" s="62" customFormat="1" ht="38.25">
      <c r="B68" s="63" t="s">
        <v>12</v>
      </c>
      <c r="C68" s="53" t="s">
        <v>433</v>
      </c>
      <c r="D68" s="54" t="s">
        <v>434</v>
      </c>
      <c r="E68" s="54" t="s">
        <v>399</v>
      </c>
      <c r="F68" s="46"/>
      <c r="G68" s="54" t="s">
        <v>485</v>
      </c>
      <c r="H68" s="54"/>
      <c r="I68" s="54"/>
      <c r="J68" s="54"/>
    </row>
    <row r="69" spans="2:23" s="62" customFormat="1">
      <c r="B69" s="62" t="s">
        <v>3</v>
      </c>
      <c r="C69" s="64" t="str">
        <f>Opt1Incl</f>
        <v>Yes</v>
      </c>
      <c r="D69" s="64">
        <f>Opt1Period</f>
        <v>8</v>
      </c>
      <c r="E69" s="43" t="str">
        <f>Opt1Cost</f>
        <v>N/A</v>
      </c>
      <c r="G69" s="51">
        <f>'Part 2 - results'!H18</f>
        <v>4794.241749617091</v>
      </c>
      <c r="H69" s="51"/>
      <c r="I69" s="52"/>
      <c r="J69" s="64"/>
      <c r="K69" s="64"/>
      <c r="L69" s="64"/>
      <c r="M69" s="64"/>
      <c r="N69" s="64"/>
      <c r="O69" s="64"/>
      <c r="P69" s="64"/>
      <c r="Q69" s="64"/>
    </row>
    <row r="70" spans="2:23" s="62" customFormat="1">
      <c r="B70" s="62" t="s">
        <v>4</v>
      </c>
      <c r="C70" s="64" t="str">
        <f>Opt2Incl</f>
        <v>Yes</v>
      </c>
      <c r="D70" s="64">
        <f>Opt2Period</f>
        <v>5</v>
      </c>
      <c r="E70" s="43">
        <f>Opt2Cost</f>
        <v>6.5000000000000002E-2</v>
      </c>
      <c r="G70" s="51">
        <f>'Part 2 - results'!H19</f>
        <v>6064.2903776568646</v>
      </c>
      <c r="H70" s="51"/>
      <c r="I70" s="52"/>
      <c r="J70" s="64"/>
      <c r="K70" s="52"/>
      <c r="L70" s="64"/>
      <c r="M70" s="64"/>
      <c r="N70" s="64"/>
      <c r="O70" s="64"/>
      <c r="P70" s="64"/>
      <c r="Q70" s="64"/>
    </row>
    <row r="71" spans="2:23" s="62" customFormat="1">
      <c r="B71" s="62" t="s">
        <v>5</v>
      </c>
      <c r="C71" s="64" t="str">
        <f>Opt3Incl</f>
        <v>No</v>
      </c>
      <c r="D71" s="64" t="str">
        <f>Opt3Period</f>
        <v>N/A</v>
      </c>
      <c r="E71" s="43" t="str">
        <f>Opt3Cost</f>
        <v>N/A</v>
      </c>
      <c r="G71" s="51" t="str">
        <f>'Part 2 - results'!H20</f>
        <v/>
      </c>
      <c r="H71" s="51"/>
      <c r="I71" s="52"/>
      <c r="J71" s="64"/>
      <c r="K71" s="64"/>
      <c r="L71" s="64"/>
      <c r="M71" s="64"/>
      <c r="N71" s="64"/>
      <c r="O71" s="64"/>
      <c r="P71" s="64"/>
      <c r="Q71" s="64"/>
    </row>
    <row r="72" spans="2:23" s="62" customFormat="1">
      <c r="B72" s="62" t="s">
        <v>6</v>
      </c>
      <c r="C72" s="64" t="str">
        <f>Opt4Incl</f>
        <v>No</v>
      </c>
      <c r="D72" s="64" t="str">
        <f>Opt4Period</f>
        <v>N/A</v>
      </c>
      <c r="E72" s="43" t="str">
        <f>Opt4Cost</f>
        <v>N/A</v>
      </c>
      <c r="G72" s="51" t="str">
        <f>'Part 2 - results'!H21</f>
        <v/>
      </c>
      <c r="H72" s="51"/>
      <c r="I72" s="52"/>
      <c r="J72" s="64"/>
      <c r="K72" s="52"/>
      <c r="L72" s="64"/>
      <c r="M72" s="64"/>
      <c r="N72" s="64"/>
      <c r="O72" s="64"/>
      <c r="P72" s="64"/>
      <c r="Q72" s="64"/>
    </row>
    <row r="73" spans="2:23" s="62" customFormat="1">
      <c r="B73" s="62" t="s">
        <v>7</v>
      </c>
      <c r="C73" s="64" t="str">
        <f>Opt5Incl</f>
        <v>Yes</v>
      </c>
      <c r="D73" s="64">
        <f>Opt5Period</f>
        <v>5</v>
      </c>
      <c r="E73" s="43">
        <f>Opt5Cost</f>
        <v>7.4999999999999997E-2</v>
      </c>
      <c r="G73" s="51">
        <f>'Part 2 - results'!H22</f>
        <v>5595.0254033028159</v>
      </c>
      <c r="H73" s="51"/>
      <c r="I73" s="52"/>
      <c r="J73" s="64"/>
      <c r="K73" s="14"/>
      <c r="L73" s="14"/>
      <c r="M73" s="14"/>
      <c r="N73" s="14"/>
      <c r="O73" s="14"/>
      <c r="P73" s="14"/>
      <c r="Q73" s="14"/>
      <c r="R73" s="14"/>
      <c r="S73" s="14"/>
      <c r="T73" s="14"/>
      <c r="U73" s="14"/>
      <c r="V73" s="14"/>
      <c r="W73" s="14"/>
    </row>
    <row r="74" spans="2:23" s="62" customFormat="1">
      <c r="B74" s="62" t="s">
        <v>8</v>
      </c>
      <c r="C74" s="64" t="str">
        <f>Opt6Incl</f>
        <v>No</v>
      </c>
      <c r="D74" s="64" t="str">
        <f>Opt6Period</f>
        <v>N/A</v>
      </c>
      <c r="E74" s="43" t="str">
        <f>Opt6Cost</f>
        <v>N/A</v>
      </c>
      <c r="G74" s="51" t="str">
        <f>'Part 2 - results'!H23</f>
        <v/>
      </c>
      <c r="H74" s="51"/>
      <c r="I74" s="52"/>
      <c r="J74" s="64"/>
      <c r="K74" s="64"/>
      <c r="L74" s="64"/>
      <c r="M74" s="64"/>
      <c r="N74" s="64"/>
      <c r="O74" s="64"/>
      <c r="P74" s="64"/>
      <c r="Q74" s="64"/>
      <c r="R74" s="64"/>
      <c r="S74" s="64"/>
      <c r="T74" s="64"/>
      <c r="U74" s="64"/>
      <c r="V74" s="64"/>
      <c r="W74" s="64"/>
    </row>
    <row r="75" spans="2:23" s="62" customFormat="1">
      <c r="B75" s="62" t="s">
        <v>9</v>
      </c>
      <c r="C75" s="64" t="str">
        <f>Opt7Incl</f>
        <v>Yes</v>
      </c>
      <c r="D75" s="64">
        <f>Opt7Period</f>
        <v>7</v>
      </c>
      <c r="E75" s="43">
        <f>Opt7Cost</f>
        <v>7.0000000000000007E-2</v>
      </c>
      <c r="G75" s="51">
        <f>'Part 2 - results'!H24</f>
        <v>6828.7393037515048</v>
      </c>
      <c r="H75" s="51"/>
      <c r="I75" s="52"/>
      <c r="J75" s="64"/>
      <c r="K75" s="64"/>
      <c r="L75" s="64"/>
      <c r="M75" s="64"/>
      <c r="N75" s="64"/>
      <c r="O75" s="64"/>
      <c r="P75" s="64"/>
      <c r="Q75" s="64"/>
      <c r="R75" s="64"/>
      <c r="S75" s="64"/>
      <c r="T75" s="64"/>
      <c r="U75" s="64"/>
      <c r="V75" s="64"/>
      <c r="W75" s="64"/>
    </row>
    <row r="76" spans="2:23" s="62" customFormat="1">
      <c r="C76" s="64"/>
      <c r="D76" s="64"/>
      <c r="E76" s="64"/>
      <c r="F76" s="64"/>
      <c r="G76" s="64"/>
      <c r="H76" s="64"/>
      <c r="I76" s="64"/>
      <c r="J76" s="64"/>
      <c r="K76" s="64"/>
      <c r="L76" s="64"/>
      <c r="M76" s="64"/>
      <c r="N76" s="64"/>
      <c r="O76" s="64"/>
      <c r="P76" s="64"/>
    </row>
    <row r="77" spans="2:23" s="62" customFormat="1">
      <c r="B77" s="33" t="s">
        <v>513</v>
      </c>
    </row>
    <row r="78" spans="2:23" s="62" customFormat="1"/>
    <row r="79" spans="2:23" s="62" customFormat="1">
      <c r="C79" s="64"/>
      <c r="D79" s="43">
        <v>0.05</v>
      </c>
      <c r="E79" s="43">
        <v>0.06</v>
      </c>
      <c r="F79" s="43">
        <v>7.0000000000000007E-2</v>
      </c>
      <c r="G79" s="43">
        <v>0.08</v>
      </c>
      <c r="H79" s="43">
        <v>0.1</v>
      </c>
      <c r="I79" s="43">
        <v>0.12</v>
      </c>
      <c r="J79" s="43">
        <v>0.14000000000000001</v>
      </c>
      <c r="K79" s="64"/>
      <c r="L79" s="64"/>
      <c r="M79" s="64"/>
      <c r="N79" s="64"/>
      <c r="O79" s="64"/>
      <c r="P79" s="64"/>
      <c r="Q79" s="64"/>
    </row>
    <row r="80" spans="2:23" s="62" customFormat="1">
      <c r="B80" s="62" t="s">
        <v>4</v>
      </c>
      <c r="C80" s="65">
        <f>G70</f>
        <v>6064.2903776568646</v>
      </c>
      <c r="D80" s="51">
        <f t="dataTable" ref="D80:J80" dt2D="0" dtr="1" r1="D57" ca="1"/>
        <v>28129.950308386706</v>
      </c>
      <c r="E80" s="51">
        <v>27617.633191020075</v>
      </c>
      <c r="F80" s="51">
        <v>27099.232047984562</v>
      </c>
      <c r="G80" s="51">
        <v>26574.847221250551</v>
      </c>
      <c r="H80" s="51">
        <v>25508.527515816906</v>
      </c>
      <c r="I80" s="51">
        <v>24419.473836920999</v>
      </c>
      <c r="J80" s="51">
        <v>23308.480183040519</v>
      </c>
      <c r="K80" s="52"/>
      <c r="L80" s="64"/>
      <c r="M80" s="64"/>
      <c r="N80" s="64"/>
      <c r="O80" s="64"/>
      <c r="P80" s="64"/>
      <c r="Q80" s="64"/>
    </row>
    <row r="81" spans="2:17" s="62" customFormat="1">
      <c r="C81" s="51"/>
      <c r="D81" s="51"/>
      <c r="E81" s="51"/>
      <c r="F81" s="51"/>
      <c r="G81" s="51"/>
      <c r="H81" s="51"/>
      <c r="I81" s="51"/>
      <c r="J81" s="51"/>
      <c r="K81" s="52"/>
      <c r="L81" s="64"/>
      <c r="M81" s="64"/>
      <c r="N81" s="64"/>
      <c r="O81" s="64"/>
      <c r="P81" s="64"/>
      <c r="Q81" s="64"/>
    </row>
    <row r="82" spans="2:17" s="62" customFormat="1">
      <c r="C82" s="65"/>
      <c r="D82" s="43">
        <v>0.05</v>
      </c>
      <c r="E82" s="43">
        <v>0.06</v>
      </c>
      <c r="F82" s="43">
        <v>7.0000000000000007E-2</v>
      </c>
      <c r="G82" s="43">
        <v>0.08</v>
      </c>
      <c r="H82" s="43">
        <v>0.1</v>
      </c>
      <c r="I82" s="43">
        <v>0.12</v>
      </c>
      <c r="J82" s="43">
        <v>0.14000000000000001</v>
      </c>
      <c r="K82" s="52"/>
      <c r="L82" s="64"/>
      <c r="M82" s="64"/>
      <c r="N82" s="64"/>
      <c r="O82" s="64"/>
      <c r="P82" s="64"/>
      <c r="Q82" s="64"/>
    </row>
    <row r="83" spans="2:17" s="62" customFormat="1">
      <c r="B83" s="62" t="s">
        <v>5</v>
      </c>
      <c r="C83" s="65" t="str">
        <f>G71</f>
        <v/>
      </c>
      <c r="D83" s="51" t="str">
        <f t="dataTable" ref="D83:J83" dt2D="0" dtr="1" r1="D58" ca="1"/>
        <v/>
      </c>
      <c r="E83" s="51" t="str">
        <v/>
      </c>
      <c r="F83" s="51" t="str">
        <v/>
      </c>
      <c r="G83" s="51" t="str">
        <v/>
      </c>
      <c r="H83" s="51" t="str">
        <v/>
      </c>
      <c r="I83" s="51" t="str">
        <v/>
      </c>
      <c r="J83" s="51" t="str">
        <v/>
      </c>
      <c r="K83" s="52"/>
      <c r="L83" s="64"/>
      <c r="M83" s="64"/>
      <c r="N83" s="64"/>
      <c r="O83" s="64"/>
      <c r="P83" s="64"/>
      <c r="Q83" s="64"/>
    </row>
    <row r="84" spans="2:17" s="62" customFormat="1">
      <c r="C84" s="51"/>
      <c r="D84" s="51"/>
      <c r="E84" s="51"/>
      <c r="F84" s="51"/>
      <c r="G84" s="51"/>
      <c r="H84" s="51"/>
      <c r="I84" s="51"/>
      <c r="J84" s="51"/>
      <c r="K84" s="52"/>
      <c r="L84" s="64"/>
      <c r="M84" s="64"/>
      <c r="N84" s="64"/>
      <c r="O84" s="64"/>
      <c r="P84" s="64"/>
      <c r="Q84" s="64"/>
    </row>
    <row r="85" spans="2:17" s="62" customFormat="1">
      <c r="C85" s="65"/>
      <c r="D85" s="43">
        <v>0.05</v>
      </c>
      <c r="E85" s="43">
        <v>0.06</v>
      </c>
      <c r="F85" s="43">
        <v>7.0000000000000007E-2</v>
      </c>
      <c r="G85" s="43">
        <v>0.08</v>
      </c>
      <c r="H85" s="43">
        <v>0.1</v>
      </c>
      <c r="I85" s="43">
        <v>0.12</v>
      </c>
      <c r="J85" s="43">
        <v>0.14000000000000001</v>
      </c>
      <c r="K85" s="52"/>
      <c r="L85" s="64"/>
      <c r="M85" s="64"/>
      <c r="N85" s="64"/>
      <c r="O85" s="64"/>
      <c r="P85" s="64"/>
      <c r="Q85" s="64"/>
    </row>
    <row r="86" spans="2:17" s="62" customFormat="1">
      <c r="B86" s="62" t="s">
        <v>6</v>
      </c>
      <c r="C86" s="65" t="str">
        <f>G72</f>
        <v/>
      </c>
      <c r="D86" s="51" t="str">
        <f t="dataTable" ref="D86:J86" dt2D="0" dtr="1" r1="D59" ca="1"/>
        <v/>
      </c>
      <c r="E86" s="51" t="str">
        <v/>
      </c>
      <c r="F86" s="51" t="str">
        <v/>
      </c>
      <c r="G86" s="51" t="str">
        <v/>
      </c>
      <c r="H86" s="51" t="str">
        <v/>
      </c>
      <c r="I86" s="51" t="str">
        <v/>
      </c>
      <c r="J86" s="51" t="str">
        <v/>
      </c>
      <c r="K86" s="52"/>
      <c r="L86" s="64"/>
      <c r="M86" s="64"/>
      <c r="N86" s="64"/>
      <c r="O86" s="64"/>
      <c r="P86" s="64"/>
      <c r="Q86" s="64"/>
    </row>
    <row r="87" spans="2:17" s="62" customFormat="1">
      <c r="C87" s="51"/>
      <c r="D87" s="51"/>
      <c r="E87" s="51"/>
      <c r="F87" s="51"/>
      <c r="G87" s="51"/>
      <c r="H87" s="51"/>
      <c r="I87" s="51"/>
      <c r="J87" s="51"/>
      <c r="K87" s="52"/>
      <c r="L87" s="64"/>
      <c r="M87" s="64"/>
      <c r="N87" s="64"/>
      <c r="O87" s="64"/>
      <c r="P87" s="64"/>
      <c r="Q87" s="64"/>
    </row>
    <row r="88" spans="2:17" s="62" customFormat="1">
      <c r="C88" s="65"/>
      <c r="D88" s="43">
        <v>0.05</v>
      </c>
      <c r="E88" s="43">
        <v>0.06</v>
      </c>
      <c r="F88" s="43">
        <v>7.0000000000000007E-2</v>
      </c>
      <c r="G88" s="43">
        <v>0.08</v>
      </c>
      <c r="H88" s="43">
        <v>0.1</v>
      </c>
      <c r="I88" s="43">
        <v>0.12</v>
      </c>
      <c r="J88" s="43">
        <v>0.14000000000000001</v>
      </c>
      <c r="K88" s="52"/>
      <c r="L88" s="64"/>
      <c r="M88" s="64"/>
      <c r="N88" s="64"/>
      <c r="O88" s="64"/>
      <c r="P88" s="64"/>
      <c r="Q88" s="64"/>
    </row>
    <row r="89" spans="2:17" s="62" customFormat="1">
      <c r="B89" s="62" t="s">
        <v>7</v>
      </c>
      <c r="C89" s="65">
        <f>G73</f>
        <v>5595.0254033028159</v>
      </c>
      <c r="D89" s="51">
        <f t="dataTable" ref="D89:J89" dt2D="0" dtr="1" r1="D60" ca="1"/>
        <v>28129.950308386706</v>
      </c>
      <c r="E89" s="51">
        <v>27617.633191020075</v>
      </c>
      <c r="F89" s="51">
        <v>27099.232047984562</v>
      </c>
      <c r="G89" s="51">
        <v>26574.847221250551</v>
      </c>
      <c r="H89" s="51">
        <v>25508.527515816906</v>
      </c>
      <c r="I89" s="51">
        <v>24419.473836920999</v>
      </c>
      <c r="J89" s="51">
        <v>23308.480183040519</v>
      </c>
      <c r="K89" s="52"/>
      <c r="L89" s="64"/>
      <c r="M89" s="64"/>
      <c r="N89" s="64"/>
      <c r="O89" s="64"/>
      <c r="P89" s="64"/>
      <c r="Q89" s="64"/>
    </row>
    <row r="90" spans="2:17" s="62" customFormat="1">
      <c r="C90" s="51"/>
      <c r="D90" s="51"/>
      <c r="E90" s="51"/>
      <c r="F90" s="51"/>
      <c r="G90" s="51"/>
      <c r="H90" s="51"/>
      <c r="I90" s="51"/>
      <c r="J90" s="51"/>
      <c r="K90" s="52"/>
      <c r="L90" s="64"/>
      <c r="M90" s="64"/>
      <c r="N90" s="64"/>
      <c r="O90" s="64"/>
      <c r="P90" s="64"/>
      <c r="Q90" s="64"/>
    </row>
    <row r="91" spans="2:17" s="62" customFormat="1">
      <c r="C91" s="65"/>
      <c r="D91" s="43">
        <v>0.05</v>
      </c>
      <c r="E91" s="43">
        <v>0.06</v>
      </c>
      <c r="F91" s="43">
        <v>7.0000000000000007E-2</v>
      </c>
      <c r="G91" s="43">
        <v>0.08</v>
      </c>
      <c r="H91" s="43">
        <v>0.1</v>
      </c>
      <c r="I91" s="43">
        <v>0.12</v>
      </c>
      <c r="J91" s="43">
        <v>0.14000000000000001</v>
      </c>
      <c r="K91" s="52"/>
      <c r="L91" s="64"/>
      <c r="M91" s="64"/>
      <c r="N91" s="64"/>
      <c r="O91" s="64"/>
      <c r="P91" s="64"/>
      <c r="Q91" s="64"/>
    </row>
    <row r="92" spans="2:17" s="62" customFormat="1">
      <c r="B92" s="62" t="s">
        <v>8</v>
      </c>
      <c r="C92" s="65" t="str">
        <f>G74</f>
        <v/>
      </c>
      <c r="D92" s="51" t="str">
        <f t="dataTable" ref="D92:J92" dt2D="0" dtr="1" r1="D61" ca="1"/>
        <v/>
      </c>
      <c r="E92" s="51" t="str">
        <v/>
      </c>
      <c r="F92" s="51" t="str">
        <v/>
      </c>
      <c r="G92" s="51" t="str">
        <v/>
      </c>
      <c r="H92" s="51" t="str">
        <v/>
      </c>
      <c r="I92" s="51" t="str">
        <v/>
      </c>
      <c r="J92" s="51" t="str">
        <v/>
      </c>
      <c r="K92" s="52"/>
      <c r="L92" s="64"/>
      <c r="M92" s="64"/>
      <c r="N92" s="64"/>
      <c r="O92" s="64"/>
      <c r="P92" s="64"/>
      <c r="Q92" s="64"/>
    </row>
    <row r="93" spans="2:17" s="62" customFormat="1">
      <c r="C93" s="51"/>
      <c r="D93" s="51"/>
      <c r="E93" s="51"/>
      <c r="F93" s="51"/>
      <c r="G93" s="51"/>
      <c r="H93" s="51"/>
      <c r="I93" s="51"/>
      <c r="J93" s="51"/>
      <c r="K93" s="52"/>
      <c r="L93" s="64"/>
      <c r="M93" s="64"/>
      <c r="N93" s="64"/>
      <c r="O93" s="64"/>
      <c r="P93" s="64"/>
      <c r="Q93" s="64"/>
    </row>
    <row r="94" spans="2:17" s="62" customFormat="1">
      <c r="C94" s="65"/>
      <c r="D94" s="43">
        <v>0.05</v>
      </c>
      <c r="E94" s="43">
        <v>0.06</v>
      </c>
      <c r="F94" s="43">
        <v>7.0000000000000007E-2</v>
      </c>
      <c r="G94" s="43">
        <v>0.08</v>
      </c>
      <c r="H94" s="43">
        <v>0.1</v>
      </c>
      <c r="I94" s="43">
        <v>0.12</v>
      </c>
      <c r="J94" s="43">
        <v>0.14000000000000001</v>
      </c>
      <c r="K94" s="52"/>
      <c r="L94" s="64"/>
      <c r="M94" s="64"/>
      <c r="N94" s="64"/>
      <c r="O94" s="64"/>
      <c r="P94" s="64"/>
      <c r="Q94" s="64"/>
    </row>
    <row r="95" spans="2:17" s="62" customFormat="1">
      <c r="B95" s="62" t="s">
        <v>9</v>
      </c>
      <c r="C95" s="65">
        <f>G75</f>
        <v>6828.7393037515048</v>
      </c>
      <c r="D95" s="51">
        <f t="dataTable" ref="D95:J95" dt2D="0" dtr="1" r1="D62" ca="1"/>
        <v>29499.99709120391</v>
      </c>
      <c r="E95" s="51">
        <v>28859.843991575817</v>
      </c>
      <c r="F95" s="51">
        <v>28208.57454712332</v>
      </c>
      <c r="G95" s="51">
        <v>27546.398287428816</v>
      </c>
      <c r="H95" s="51">
        <v>26190.17832680119</v>
      </c>
      <c r="I95" s="51">
        <v>24792.911940860307</v>
      </c>
      <c r="J95" s="51">
        <v>23356.350072174464</v>
      </c>
      <c r="K95" s="52"/>
      <c r="L95" s="64"/>
      <c r="M95" s="64"/>
      <c r="N95" s="64"/>
      <c r="O95" s="64"/>
      <c r="P95" s="64"/>
      <c r="Q95" s="64"/>
    </row>
    <row r="96" spans="2:17" s="62" customFormat="1">
      <c r="C96" s="64"/>
      <c r="D96" s="64"/>
      <c r="E96" s="64"/>
      <c r="F96" s="64"/>
      <c r="G96" s="64"/>
      <c r="H96" s="64"/>
      <c r="I96" s="64"/>
      <c r="J96" s="64"/>
      <c r="K96" s="64"/>
      <c r="L96" s="64"/>
      <c r="M96" s="64"/>
      <c r="N96" s="64"/>
      <c r="O96" s="64"/>
      <c r="P96" s="64"/>
    </row>
    <row r="97" spans="1:7" s="19" customFormat="1">
      <c r="A97" s="17" t="s">
        <v>67</v>
      </c>
      <c r="B97" s="18"/>
      <c r="G97" s="18"/>
    </row>
    <row r="99" spans="1:7">
      <c r="B99" s="1" t="s">
        <v>68</v>
      </c>
      <c r="C99" s="38" t="s">
        <v>69</v>
      </c>
      <c r="D99" s="16"/>
    </row>
    <row r="100" spans="1:7">
      <c r="C100" s="16"/>
      <c r="D100" s="16"/>
    </row>
    <row r="101" spans="1:7">
      <c r="B101" s="39" t="s">
        <v>70</v>
      </c>
      <c r="C101" s="40" t="s">
        <v>71</v>
      </c>
      <c r="D101" s="40" t="s">
        <v>72</v>
      </c>
      <c r="E101" s="39" t="s">
        <v>73</v>
      </c>
    </row>
    <row r="102" spans="1:7">
      <c r="B102" s="1" t="s">
        <v>74</v>
      </c>
      <c r="C102" s="16">
        <v>2060</v>
      </c>
      <c r="D102" s="16"/>
      <c r="E102" s="1" t="s">
        <v>75</v>
      </c>
    </row>
    <row r="103" spans="1:7">
      <c r="B103" s="1" t="s">
        <v>76</v>
      </c>
      <c r="C103" s="16">
        <v>2060</v>
      </c>
      <c r="D103" s="16"/>
      <c r="E103" s="1" t="s">
        <v>75</v>
      </c>
    </row>
    <row r="104" spans="1:7">
      <c r="B104" s="1" t="s">
        <v>77</v>
      </c>
      <c r="C104" s="16">
        <v>2060</v>
      </c>
      <c r="D104" s="16"/>
      <c r="E104" s="1" t="s">
        <v>75</v>
      </c>
    </row>
    <row r="105" spans="1:7">
      <c r="B105" s="1" t="s">
        <v>78</v>
      </c>
      <c r="C105" s="16">
        <v>2062</v>
      </c>
      <c r="D105" s="16"/>
      <c r="E105" s="1" t="s">
        <v>75</v>
      </c>
    </row>
    <row r="106" spans="1:7">
      <c r="B106" s="1" t="s">
        <v>79</v>
      </c>
      <c r="C106" s="16">
        <v>2090</v>
      </c>
      <c r="D106" s="16" t="s">
        <v>80</v>
      </c>
      <c r="E106" s="1" t="s">
        <v>75</v>
      </c>
    </row>
    <row r="107" spans="1:7">
      <c r="B107" s="1" t="s">
        <v>81</v>
      </c>
      <c r="C107" s="16">
        <v>2090</v>
      </c>
      <c r="D107" s="16" t="s">
        <v>80</v>
      </c>
      <c r="E107" s="1" t="s">
        <v>75</v>
      </c>
    </row>
    <row r="108" spans="1:7">
      <c r="B108" s="1" t="s">
        <v>82</v>
      </c>
      <c r="C108" s="16">
        <v>2090</v>
      </c>
      <c r="D108" s="16"/>
      <c r="E108" s="1" t="s">
        <v>75</v>
      </c>
    </row>
    <row r="109" spans="1:7">
      <c r="B109" s="1" t="s">
        <v>83</v>
      </c>
      <c r="C109" s="16">
        <v>2090</v>
      </c>
      <c r="D109" s="16"/>
      <c r="E109" s="1" t="s">
        <v>75</v>
      </c>
    </row>
    <row r="110" spans="1:7">
      <c r="B110" s="1" t="s">
        <v>84</v>
      </c>
      <c r="C110" s="16">
        <v>2065</v>
      </c>
      <c r="D110" s="16" t="s">
        <v>80</v>
      </c>
      <c r="E110" s="1" t="s">
        <v>75</v>
      </c>
    </row>
    <row r="111" spans="1:7">
      <c r="B111" s="1" t="s">
        <v>85</v>
      </c>
      <c r="C111" s="16">
        <v>2060</v>
      </c>
      <c r="D111" s="16"/>
      <c r="E111" s="1" t="s">
        <v>75</v>
      </c>
    </row>
    <row r="112" spans="1:7">
      <c r="B112" s="1" t="s">
        <v>86</v>
      </c>
      <c r="C112" s="16">
        <v>2060</v>
      </c>
      <c r="D112" s="16"/>
      <c r="E112" s="1" t="s">
        <v>75</v>
      </c>
    </row>
    <row r="113" spans="2:5">
      <c r="B113" s="1" t="s">
        <v>87</v>
      </c>
      <c r="C113" s="16">
        <v>2061</v>
      </c>
      <c r="D113" s="16"/>
      <c r="E113" s="1" t="s">
        <v>75</v>
      </c>
    </row>
    <row r="114" spans="2:5">
      <c r="B114" s="1" t="s">
        <v>88</v>
      </c>
      <c r="C114" s="16">
        <v>2089</v>
      </c>
      <c r="D114" s="16"/>
      <c r="E114" s="1" t="s">
        <v>75</v>
      </c>
    </row>
    <row r="115" spans="2:5">
      <c r="B115" s="1" t="s">
        <v>89</v>
      </c>
      <c r="C115" s="16">
        <v>2060</v>
      </c>
      <c r="D115" s="16"/>
      <c r="E115" s="1" t="s">
        <v>75</v>
      </c>
    </row>
    <row r="116" spans="2:5">
      <c r="B116" s="1" t="s">
        <v>90</v>
      </c>
      <c r="C116" s="16">
        <v>2065</v>
      </c>
      <c r="D116" s="16"/>
      <c r="E116" s="1" t="s">
        <v>75</v>
      </c>
    </row>
    <row r="117" spans="2:5">
      <c r="B117" s="1" t="s">
        <v>91</v>
      </c>
      <c r="C117" s="16">
        <v>2060</v>
      </c>
      <c r="D117" s="16"/>
      <c r="E117" s="1" t="s">
        <v>75</v>
      </c>
    </row>
    <row r="118" spans="2:5">
      <c r="B118" s="1" t="s">
        <v>92</v>
      </c>
      <c r="C118" s="16">
        <v>2061</v>
      </c>
      <c r="D118" s="16"/>
      <c r="E118" s="1" t="s">
        <v>75</v>
      </c>
    </row>
    <row r="119" spans="2:5">
      <c r="B119" s="1" t="s">
        <v>93</v>
      </c>
      <c r="C119" s="16">
        <v>2088</v>
      </c>
      <c r="D119" s="16" t="s">
        <v>80</v>
      </c>
      <c r="E119" s="1" t="s">
        <v>75</v>
      </c>
    </row>
    <row r="120" spans="2:5">
      <c r="B120" s="1" t="s">
        <v>94</v>
      </c>
      <c r="C120" s="16">
        <v>2088</v>
      </c>
      <c r="D120" s="16" t="s">
        <v>80</v>
      </c>
      <c r="E120" s="1" t="s">
        <v>75</v>
      </c>
    </row>
    <row r="121" spans="2:5">
      <c r="B121" s="1" t="s">
        <v>95</v>
      </c>
      <c r="C121" s="16">
        <v>2065</v>
      </c>
      <c r="D121" s="16" t="s">
        <v>80</v>
      </c>
      <c r="E121" s="1" t="s">
        <v>75</v>
      </c>
    </row>
    <row r="122" spans="2:5">
      <c r="B122" s="1" t="s">
        <v>96</v>
      </c>
      <c r="C122" s="16">
        <v>2089</v>
      </c>
      <c r="D122" s="16"/>
      <c r="E122" s="1" t="s">
        <v>75</v>
      </c>
    </row>
    <row r="123" spans="2:5">
      <c r="B123" s="1" t="s">
        <v>97</v>
      </c>
      <c r="C123" s="16">
        <v>2089</v>
      </c>
      <c r="D123" s="16"/>
      <c r="E123" s="1" t="s">
        <v>75</v>
      </c>
    </row>
    <row r="124" spans="2:5">
      <c r="B124" s="1" t="s">
        <v>98</v>
      </c>
      <c r="C124" s="16">
        <v>2055</v>
      </c>
      <c r="D124" s="16"/>
      <c r="E124" s="1" t="s">
        <v>75</v>
      </c>
    </row>
    <row r="125" spans="2:5">
      <c r="B125" s="1" t="s">
        <v>99</v>
      </c>
      <c r="C125" s="16">
        <v>2055</v>
      </c>
      <c r="D125" s="16"/>
      <c r="E125" s="1" t="s">
        <v>75</v>
      </c>
    </row>
    <row r="126" spans="2:5">
      <c r="B126" s="1" t="s">
        <v>100</v>
      </c>
      <c r="C126" s="16">
        <v>2065</v>
      </c>
      <c r="D126" s="16" t="s">
        <v>80</v>
      </c>
      <c r="E126" s="1" t="s">
        <v>75</v>
      </c>
    </row>
    <row r="127" spans="2:5">
      <c r="B127" s="1" t="s">
        <v>101</v>
      </c>
      <c r="C127" s="16">
        <v>2060</v>
      </c>
      <c r="D127" s="16"/>
      <c r="E127" s="1" t="s">
        <v>75</v>
      </c>
    </row>
    <row r="128" spans="2:5">
      <c r="B128" s="1" t="s">
        <v>102</v>
      </c>
      <c r="C128" s="16">
        <v>2065</v>
      </c>
      <c r="D128" s="16" t="s">
        <v>80</v>
      </c>
      <c r="E128" s="1" t="s">
        <v>75</v>
      </c>
    </row>
    <row r="129" spans="2:5">
      <c r="B129" s="1" t="s">
        <v>103</v>
      </c>
      <c r="C129" s="16">
        <v>2015</v>
      </c>
      <c r="D129" s="16"/>
      <c r="E129" s="1" t="s">
        <v>104</v>
      </c>
    </row>
    <row r="130" spans="2:5">
      <c r="B130" s="1" t="s">
        <v>105</v>
      </c>
      <c r="C130" s="16">
        <v>2038</v>
      </c>
      <c r="D130" s="16" t="s">
        <v>80</v>
      </c>
      <c r="E130" s="1" t="s">
        <v>104</v>
      </c>
    </row>
    <row r="131" spans="2:5">
      <c r="B131" s="1" t="s">
        <v>106</v>
      </c>
      <c r="C131" s="16">
        <v>2015</v>
      </c>
      <c r="D131" s="16"/>
      <c r="E131" s="1" t="s">
        <v>104</v>
      </c>
    </row>
    <row r="132" spans="2:5">
      <c r="B132" s="1" t="s">
        <v>107</v>
      </c>
      <c r="C132" s="16">
        <v>2007</v>
      </c>
      <c r="D132" s="16"/>
      <c r="E132" s="1" t="s">
        <v>104</v>
      </c>
    </row>
    <row r="133" spans="2:5">
      <c r="B133" s="1" t="s">
        <v>108</v>
      </c>
      <c r="C133" s="16">
        <v>2050</v>
      </c>
      <c r="D133" s="16" t="s">
        <v>80</v>
      </c>
      <c r="E133" s="1" t="s">
        <v>104</v>
      </c>
    </row>
    <row r="134" spans="2:5">
      <c r="B134" s="1" t="s">
        <v>109</v>
      </c>
      <c r="C134" s="16">
        <v>2021</v>
      </c>
      <c r="D134" s="16" t="s">
        <v>80</v>
      </c>
      <c r="E134" s="1" t="s">
        <v>104</v>
      </c>
    </row>
    <row r="135" spans="2:5">
      <c r="B135" s="1" t="s">
        <v>110</v>
      </c>
      <c r="C135" s="16">
        <v>2000</v>
      </c>
      <c r="D135" s="16"/>
      <c r="E135" s="1" t="s">
        <v>104</v>
      </c>
    </row>
    <row r="136" spans="2:5">
      <c r="B136" s="1" t="s">
        <v>111</v>
      </c>
      <c r="C136" s="16">
        <v>2008</v>
      </c>
      <c r="D136" s="16"/>
      <c r="E136" s="1" t="s">
        <v>104</v>
      </c>
    </row>
    <row r="137" spans="2:5">
      <c r="B137" s="1" t="s">
        <v>112</v>
      </c>
      <c r="C137" s="16">
        <v>2000</v>
      </c>
      <c r="D137" s="16"/>
      <c r="E137" s="1" t="s">
        <v>104</v>
      </c>
    </row>
    <row r="138" spans="2:5">
      <c r="B138" s="1" t="s">
        <v>113</v>
      </c>
      <c r="C138" s="16">
        <v>2000</v>
      </c>
      <c r="D138" s="16"/>
      <c r="E138" s="1" t="s">
        <v>104</v>
      </c>
    </row>
    <row r="139" spans="2:5">
      <c r="B139" s="1" t="s">
        <v>114</v>
      </c>
      <c r="C139" s="16">
        <v>2000</v>
      </c>
      <c r="D139" s="16"/>
      <c r="E139" s="1" t="s">
        <v>104</v>
      </c>
    </row>
    <row r="140" spans="2:5">
      <c r="B140" s="1" t="s">
        <v>115</v>
      </c>
      <c r="C140" s="16">
        <v>2010</v>
      </c>
      <c r="D140" s="16"/>
      <c r="E140" s="1" t="s">
        <v>104</v>
      </c>
    </row>
    <row r="141" spans="2:5">
      <c r="B141" s="1" t="s">
        <v>116</v>
      </c>
      <c r="C141" s="16">
        <v>2008</v>
      </c>
      <c r="D141" s="16"/>
      <c r="E141" s="1" t="s">
        <v>104</v>
      </c>
    </row>
    <row r="142" spans="2:5">
      <c r="B142" s="1" t="s">
        <v>117</v>
      </c>
      <c r="C142" s="16">
        <v>2000</v>
      </c>
      <c r="D142" s="16"/>
      <c r="E142" s="1" t="s">
        <v>104</v>
      </c>
    </row>
    <row r="143" spans="2:5">
      <c r="B143" s="1" t="s">
        <v>118</v>
      </c>
      <c r="C143" s="16">
        <v>2010</v>
      </c>
      <c r="D143" s="16"/>
      <c r="E143" s="1" t="s">
        <v>104</v>
      </c>
    </row>
    <row r="144" spans="2:5">
      <c r="B144" s="1" t="s">
        <v>119</v>
      </c>
      <c r="C144" s="16">
        <v>2011</v>
      </c>
      <c r="D144" s="16"/>
      <c r="E144" s="1" t="s">
        <v>104</v>
      </c>
    </row>
    <row r="145" spans="2:5">
      <c r="B145" s="1" t="s">
        <v>120</v>
      </c>
      <c r="C145" s="16">
        <v>2043</v>
      </c>
      <c r="D145" s="16"/>
      <c r="E145" s="1" t="s">
        <v>104</v>
      </c>
    </row>
    <row r="146" spans="2:5">
      <c r="B146" s="1" t="s">
        <v>121</v>
      </c>
      <c r="C146" s="16">
        <v>2015</v>
      </c>
      <c r="D146" s="16"/>
      <c r="E146" s="1" t="s">
        <v>104</v>
      </c>
    </row>
    <row r="147" spans="2:5">
      <c r="B147" s="1" t="s">
        <v>122</v>
      </c>
      <c r="C147" s="16">
        <v>2037</v>
      </c>
      <c r="D147" s="16"/>
      <c r="E147" s="1" t="s">
        <v>104</v>
      </c>
    </row>
    <row r="148" spans="2:5">
      <c r="B148" s="1" t="s">
        <v>123</v>
      </c>
      <c r="C148" s="16">
        <v>2011</v>
      </c>
      <c r="D148" s="16"/>
      <c r="E148" s="1" t="s">
        <v>104</v>
      </c>
    </row>
    <row r="149" spans="2:5">
      <c r="B149" s="1" t="s">
        <v>124</v>
      </c>
      <c r="C149" s="16">
        <v>2037</v>
      </c>
      <c r="D149" s="16"/>
      <c r="E149" s="1" t="s">
        <v>104</v>
      </c>
    </row>
    <row r="150" spans="2:5">
      <c r="B150" s="1" t="s">
        <v>125</v>
      </c>
      <c r="C150" s="16">
        <v>2000</v>
      </c>
      <c r="D150" s="16"/>
      <c r="E150" s="1" t="s">
        <v>104</v>
      </c>
    </row>
    <row r="151" spans="2:5">
      <c r="B151" s="1" t="s">
        <v>126</v>
      </c>
      <c r="C151" s="16">
        <v>2008</v>
      </c>
      <c r="D151" s="16"/>
      <c r="E151" s="1" t="s">
        <v>104</v>
      </c>
    </row>
    <row r="152" spans="2:5">
      <c r="B152" s="1" t="s">
        <v>127</v>
      </c>
      <c r="C152" s="16">
        <v>2000</v>
      </c>
      <c r="D152" s="16"/>
      <c r="E152" s="1" t="s">
        <v>104</v>
      </c>
    </row>
    <row r="153" spans="2:5">
      <c r="B153" s="1" t="s">
        <v>128</v>
      </c>
      <c r="C153" s="16">
        <v>2011</v>
      </c>
      <c r="D153" s="16"/>
      <c r="E153" s="1" t="s">
        <v>104</v>
      </c>
    </row>
    <row r="154" spans="2:5">
      <c r="B154" s="1" t="s">
        <v>129</v>
      </c>
      <c r="C154" s="16">
        <v>2011</v>
      </c>
      <c r="D154" s="16"/>
      <c r="E154" s="1" t="s">
        <v>104</v>
      </c>
    </row>
    <row r="155" spans="2:5">
      <c r="B155" s="1" t="s">
        <v>130</v>
      </c>
      <c r="C155" s="16">
        <v>2042</v>
      </c>
      <c r="D155" s="16"/>
      <c r="E155" s="1" t="s">
        <v>104</v>
      </c>
    </row>
    <row r="156" spans="2:5">
      <c r="B156" s="1" t="s">
        <v>131</v>
      </c>
      <c r="C156" s="16">
        <v>2000</v>
      </c>
      <c r="D156" s="16"/>
      <c r="E156" s="1" t="s">
        <v>104</v>
      </c>
    </row>
    <row r="157" spans="2:5">
      <c r="B157" s="1" t="s">
        <v>132</v>
      </c>
      <c r="C157" s="16">
        <v>2021</v>
      </c>
      <c r="D157" s="16"/>
      <c r="E157" s="1" t="s">
        <v>104</v>
      </c>
    </row>
    <row r="158" spans="2:5">
      <c r="B158" s="1" t="s">
        <v>133</v>
      </c>
      <c r="C158" s="16">
        <v>2042</v>
      </c>
      <c r="D158" s="16" t="s">
        <v>80</v>
      </c>
      <c r="E158" s="1" t="s">
        <v>104</v>
      </c>
    </row>
    <row r="159" spans="2:5">
      <c r="B159" s="1" t="s">
        <v>134</v>
      </c>
      <c r="C159" s="16">
        <v>2021</v>
      </c>
      <c r="D159" s="16" t="s">
        <v>80</v>
      </c>
      <c r="E159" s="1" t="s">
        <v>104</v>
      </c>
    </row>
    <row r="160" spans="2:5">
      <c r="B160" s="1" t="s">
        <v>135</v>
      </c>
      <c r="C160" s="16">
        <v>2000</v>
      </c>
      <c r="D160" s="16"/>
      <c r="E160" s="1" t="s">
        <v>104</v>
      </c>
    </row>
    <row r="161" spans="2:5">
      <c r="B161" s="1" t="s">
        <v>136</v>
      </c>
      <c r="C161" s="16">
        <v>2011</v>
      </c>
      <c r="D161" s="16"/>
      <c r="E161" s="1" t="s">
        <v>104</v>
      </c>
    </row>
    <row r="162" spans="2:5">
      <c r="B162" s="1" t="s">
        <v>137</v>
      </c>
      <c r="C162" s="16">
        <v>2009</v>
      </c>
      <c r="D162" s="16"/>
      <c r="E162" s="1" t="s">
        <v>104</v>
      </c>
    </row>
    <row r="163" spans="2:5">
      <c r="B163" s="1" t="s">
        <v>138</v>
      </c>
      <c r="C163" s="16">
        <v>2016</v>
      </c>
      <c r="D163" s="16"/>
      <c r="E163" s="1" t="s">
        <v>104</v>
      </c>
    </row>
    <row r="164" spans="2:5">
      <c r="B164" s="1" t="s">
        <v>139</v>
      </c>
      <c r="C164" s="16">
        <v>2018</v>
      </c>
      <c r="D164" s="16" t="s">
        <v>80</v>
      </c>
      <c r="E164" s="1" t="s">
        <v>104</v>
      </c>
    </row>
    <row r="165" spans="2:5">
      <c r="B165" s="1" t="s">
        <v>140</v>
      </c>
      <c r="C165" s="16">
        <v>2011</v>
      </c>
      <c r="D165" s="16"/>
      <c r="E165" s="1" t="s">
        <v>104</v>
      </c>
    </row>
    <row r="166" spans="2:5">
      <c r="B166" s="1" t="s">
        <v>141</v>
      </c>
      <c r="C166" s="16">
        <v>2000</v>
      </c>
      <c r="D166" s="16"/>
      <c r="E166" s="1" t="s">
        <v>104</v>
      </c>
    </row>
    <row r="167" spans="2:5">
      <c r="B167" s="1" t="s">
        <v>142</v>
      </c>
      <c r="C167" s="16">
        <v>2044</v>
      </c>
      <c r="D167" s="16" t="s">
        <v>80</v>
      </c>
      <c r="E167" s="1" t="s">
        <v>104</v>
      </c>
    </row>
    <row r="168" spans="2:5">
      <c r="B168" s="1" t="s">
        <v>143</v>
      </c>
      <c r="C168" s="16">
        <v>2010</v>
      </c>
      <c r="D168" s="16"/>
      <c r="E168" s="1" t="s">
        <v>104</v>
      </c>
    </row>
    <row r="169" spans="2:5">
      <c r="B169" s="1" t="s">
        <v>144</v>
      </c>
      <c r="C169" s="16">
        <v>2010</v>
      </c>
      <c r="D169" s="16"/>
      <c r="E169" s="1" t="s">
        <v>104</v>
      </c>
    </row>
    <row r="170" spans="2:5">
      <c r="B170" s="1" t="s">
        <v>145</v>
      </c>
      <c r="C170" s="16">
        <v>2000</v>
      </c>
      <c r="D170" s="16"/>
      <c r="E170" s="1" t="s">
        <v>104</v>
      </c>
    </row>
    <row r="171" spans="2:5">
      <c r="B171" s="1" t="s">
        <v>146</v>
      </c>
      <c r="C171" s="16">
        <v>2000</v>
      </c>
      <c r="D171" s="16"/>
      <c r="E171" s="1" t="s">
        <v>104</v>
      </c>
    </row>
    <row r="172" spans="2:5">
      <c r="B172" s="1" t="s">
        <v>147</v>
      </c>
      <c r="C172" s="16">
        <v>2007</v>
      </c>
      <c r="D172" s="16"/>
      <c r="E172" s="1" t="s">
        <v>104</v>
      </c>
    </row>
    <row r="173" spans="2:5">
      <c r="B173" s="1" t="s">
        <v>148</v>
      </c>
      <c r="C173" s="16">
        <v>2006</v>
      </c>
      <c r="D173" s="16"/>
      <c r="E173" s="1" t="s">
        <v>104</v>
      </c>
    </row>
    <row r="174" spans="2:5">
      <c r="B174" s="1" t="s">
        <v>149</v>
      </c>
      <c r="C174" s="16">
        <v>2017</v>
      </c>
      <c r="D174" s="16"/>
      <c r="E174" s="1" t="s">
        <v>104</v>
      </c>
    </row>
    <row r="175" spans="2:5">
      <c r="B175" s="1" t="s">
        <v>150</v>
      </c>
      <c r="C175" s="16">
        <v>2011</v>
      </c>
      <c r="D175" s="16"/>
      <c r="E175" s="1" t="s">
        <v>104</v>
      </c>
    </row>
    <row r="176" spans="2:5">
      <c r="B176" s="1" t="s">
        <v>151</v>
      </c>
      <c r="C176" s="16">
        <v>2017</v>
      </c>
      <c r="D176" s="16"/>
      <c r="E176" s="1" t="s">
        <v>104</v>
      </c>
    </row>
    <row r="177" spans="2:5">
      <c r="B177" s="1" t="s">
        <v>152</v>
      </c>
      <c r="C177" s="16">
        <v>2153</v>
      </c>
      <c r="D177" s="16" t="s">
        <v>80</v>
      </c>
      <c r="E177" s="1" t="s">
        <v>153</v>
      </c>
    </row>
    <row r="178" spans="2:5">
      <c r="B178" s="1" t="s">
        <v>154</v>
      </c>
      <c r="C178" s="16">
        <v>2142</v>
      </c>
      <c r="D178" s="16"/>
      <c r="E178" s="1" t="s">
        <v>153</v>
      </c>
    </row>
    <row r="179" spans="2:5">
      <c r="B179" s="1" t="s">
        <v>155</v>
      </c>
      <c r="C179" s="16">
        <v>2142</v>
      </c>
      <c r="D179" s="16"/>
      <c r="E179" s="1" t="s">
        <v>153</v>
      </c>
    </row>
    <row r="180" spans="2:5">
      <c r="B180" s="1" t="s">
        <v>156</v>
      </c>
      <c r="C180" s="16">
        <v>2118</v>
      </c>
      <c r="D180" s="16" t="s">
        <v>80</v>
      </c>
      <c r="E180" s="1" t="s">
        <v>153</v>
      </c>
    </row>
    <row r="181" spans="2:5">
      <c r="B181" s="1" t="s">
        <v>157</v>
      </c>
      <c r="C181" s="16">
        <v>2142</v>
      </c>
      <c r="D181" s="16"/>
      <c r="E181" s="1" t="s">
        <v>153</v>
      </c>
    </row>
    <row r="182" spans="2:5">
      <c r="B182" s="1" t="s">
        <v>158</v>
      </c>
      <c r="C182" s="16">
        <v>2142</v>
      </c>
      <c r="D182" s="16"/>
      <c r="E182" s="1" t="s">
        <v>153</v>
      </c>
    </row>
    <row r="183" spans="2:5">
      <c r="B183" s="1" t="s">
        <v>159</v>
      </c>
      <c r="C183" s="16">
        <v>2161</v>
      </c>
      <c r="D183" s="16"/>
      <c r="E183" s="1" t="s">
        <v>153</v>
      </c>
    </row>
    <row r="184" spans="2:5">
      <c r="B184" s="1" t="s">
        <v>160</v>
      </c>
      <c r="C184" s="16">
        <v>2117</v>
      </c>
      <c r="D184" s="16"/>
      <c r="E184" s="1" t="s">
        <v>153</v>
      </c>
    </row>
    <row r="185" spans="2:5">
      <c r="B185" s="1" t="s">
        <v>161</v>
      </c>
      <c r="C185" s="16">
        <v>2117</v>
      </c>
      <c r="D185" s="16"/>
      <c r="E185" s="1" t="s">
        <v>153</v>
      </c>
    </row>
    <row r="186" spans="2:5">
      <c r="B186" s="1" t="s">
        <v>162</v>
      </c>
      <c r="C186" s="16">
        <v>2117</v>
      </c>
      <c r="D186" s="16"/>
      <c r="E186" s="1" t="s">
        <v>153</v>
      </c>
    </row>
    <row r="187" spans="2:5">
      <c r="B187" s="1" t="s">
        <v>163</v>
      </c>
      <c r="C187" s="16">
        <v>2142</v>
      </c>
      <c r="D187" s="16"/>
      <c r="E187" s="1" t="s">
        <v>153</v>
      </c>
    </row>
    <row r="188" spans="2:5">
      <c r="B188" s="1" t="s">
        <v>164</v>
      </c>
      <c r="C188" s="16">
        <v>2122</v>
      </c>
      <c r="D188" s="16" t="s">
        <v>80</v>
      </c>
      <c r="E188" s="1" t="s">
        <v>153</v>
      </c>
    </row>
    <row r="189" spans="2:5">
      <c r="B189" s="1" t="s">
        <v>165</v>
      </c>
      <c r="C189" s="16">
        <v>2122</v>
      </c>
      <c r="D189" s="16" t="s">
        <v>80</v>
      </c>
      <c r="E189" s="1" t="s">
        <v>153</v>
      </c>
    </row>
    <row r="190" spans="2:5">
      <c r="B190" s="1" t="s">
        <v>166</v>
      </c>
      <c r="C190" s="16">
        <v>2121</v>
      </c>
      <c r="D190" s="16" t="s">
        <v>80</v>
      </c>
      <c r="E190" s="1" t="s">
        <v>153</v>
      </c>
    </row>
    <row r="191" spans="2:5">
      <c r="B191" s="1" t="s">
        <v>167</v>
      </c>
      <c r="C191" s="16">
        <v>2121</v>
      </c>
      <c r="D191" s="16" t="s">
        <v>80</v>
      </c>
      <c r="E191" s="1" t="s">
        <v>153</v>
      </c>
    </row>
    <row r="192" spans="2:5">
      <c r="B192" s="1" t="s">
        <v>168</v>
      </c>
      <c r="C192" s="16">
        <v>2115</v>
      </c>
      <c r="D192" s="16"/>
      <c r="E192" s="1" t="s">
        <v>153</v>
      </c>
    </row>
    <row r="193" spans="2:5">
      <c r="B193" s="1" t="s">
        <v>169</v>
      </c>
      <c r="C193" s="16">
        <v>2142</v>
      </c>
      <c r="D193" s="16" t="s">
        <v>80</v>
      </c>
      <c r="E193" s="1" t="s">
        <v>153</v>
      </c>
    </row>
    <row r="194" spans="2:5">
      <c r="B194" s="1" t="s">
        <v>170</v>
      </c>
      <c r="C194" s="16">
        <v>2142</v>
      </c>
      <c r="D194" s="16"/>
      <c r="E194" s="1" t="s">
        <v>153</v>
      </c>
    </row>
    <row r="195" spans="2:5">
      <c r="B195" s="1" t="s">
        <v>171</v>
      </c>
      <c r="C195" s="16">
        <v>2161</v>
      </c>
      <c r="D195" s="16" t="s">
        <v>80</v>
      </c>
      <c r="E195" s="1" t="s">
        <v>153</v>
      </c>
    </row>
    <row r="196" spans="2:5">
      <c r="B196" s="1" t="s">
        <v>172</v>
      </c>
      <c r="C196" s="16">
        <v>2161</v>
      </c>
      <c r="D196" s="16"/>
      <c r="E196" s="1" t="s">
        <v>153</v>
      </c>
    </row>
    <row r="197" spans="2:5">
      <c r="B197" s="1" t="s">
        <v>173</v>
      </c>
      <c r="C197" s="16">
        <v>2160</v>
      </c>
      <c r="D197" s="16" t="s">
        <v>80</v>
      </c>
      <c r="E197" s="1" t="s">
        <v>153</v>
      </c>
    </row>
    <row r="198" spans="2:5">
      <c r="B198" s="1" t="s">
        <v>174</v>
      </c>
      <c r="C198" s="16">
        <v>2150</v>
      </c>
      <c r="D198" s="16" t="s">
        <v>80</v>
      </c>
      <c r="E198" s="1" t="s">
        <v>153</v>
      </c>
    </row>
    <row r="199" spans="2:5">
      <c r="B199" s="1" t="s">
        <v>175</v>
      </c>
      <c r="C199" s="16">
        <v>2118</v>
      </c>
      <c r="D199" s="16"/>
      <c r="E199" s="1" t="s">
        <v>153</v>
      </c>
    </row>
    <row r="200" spans="2:5">
      <c r="B200" s="1" t="s">
        <v>176</v>
      </c>
      <c r="C200" s="16">
        <v>2151</v>
      </c>
      <c r="D200" s="16"/>
      <c r="E200" s="1" t="s">
        <v>153</v>
      </c>
    </row>
    <row r="201" spans="2:5">
      <c r="B201" s="1" t="s">
        <v>177</v>
      </c>
      <c r="C201" s="16">
        <v>2117</v>
      </c>
      <c r="D201" s="16"/>
      <c r="E201" s="1" t="s">
        <v>153</v>
      </c>
    </row>
    <row r="202" spans="2:5">
      <c r="B202" s="1" t="s">
        <v>178</v>
      </c>
      <c r="C202" s="16">
        <v>2114</v>
      </c>
      <c r="D202" s="16" t="s">
        <v>80</v>
      </c>
      <c r="E202" s="1" t="s">
        <v>153</v>
      </c>
    </row>
    <row r="203" spans="2:5">
      <c r="B203" s="1" t="s">
        <v>179</v>
      </c>
      <c r="C203" s="16">
        <v>2160</v>
      </c>
      <c r="D203" s="16" t="s">
        <v>80</v>
      </c>
      <c r="E203" s="1" t="s">
        <v>153</v>
      </c>
    </row>
    <row r="204" spans="2:5">
      <c r="B204" s="1" t="s">
        <v>180</v>
      </c>
      <c r="C204" s="16">
        <v>2153</v>
      </c>
      <c r="D204" s="16"/>
      <c r="E204" s="1" t="s">
        <v>153</v>
      </c>
    </row>
    <row r="205" spans="2:5">
      <c r="B205" s="1" t="s">
        <v>181</v>
      </c>
      <c r="C205" s="16">
        <v>2162</v>
      </c>
      <c r="D205" s="16"/>
      <c r="E205" s="1" t="s">
        <v>153</v>
      </c>
    </row>
    <row r="206" spans="2:5">
      <c r="B206" s="1" t="s">
        <v>182</v>
      </c>
      <c r="C206" s="16">
        <v>2145</v>
      </c>
      <c r="D206" s="16"/>
      <c r="E206" s="1" t="s">
        <v>153</v>
      </c>
    </row>
    <row r="207" spans="2:5">
      <c r="B207" s="1" t="s">
        <v>183</v>
      </c>
      <c r="C207" s="16">
        <v>2152</v>
      </c>
      <c r="D207" s="16" t="s">
        <v>80</v>
      </c>
      <c r="E207" s="1" t="s">
        <v>153</v>
      </c>
    </row>
    <row r="208" spans="2:5">
      <c r="B208" s="1" t="s">
        <v>184</v>
      </c>
      <c r="C208" s="16">
        <v>2117</v>
      </c>
      <c r="D208" s="16" t="s">
        <v>80</v>
      </c>
      <c r="E208" s="1" t="s">
        <v>153</v>
      </c>
    </row>
    <row r="209" spans="2:5">
      <c r="B209" s="1" t="s">
        <v>185</v>
      </c>
      <c r="C209" s="16">
        <v>2146</v>
      </c>
      <c r="D209" s="16"/>
      <c r="E209" s="1" t="s">
        <v>153</v>
      </c>
    </row>
    <row r="210" spans="2:5">
      <c r="B210" s="1" t="s">
        <v>186</v>
      </c>
      <c r="C210" s="16">
        <v>2150</v>
      </c>
      <c r="D210" s="16" t="s">
        <v>80</v>
      </c>
      <c r="E210" s="1" t="s">
        <v>153</v>
      </c>
    </row>
    <row r="211" spans="2:5">
      <c r="B211" s="1" t="s">
        <v>187</v>
      </c>
      <c r="C211" s="16">
        <v>2150</v>
      </c>
      <c r="D211" s="16"/>
      <c r="E211" s="1" t="s">
        <v>153</v>
      </c>
    </row>
    <row r="212" spans="2:5">
      <c r="B212" s="1" t="s">
        <v>188</v>
      </c>
      <c r="C212" s="16">
        <v>2151</v>
      </c>
      <c r="D212" s="16" t="s">
        <v>80</v>
      </c>
      <c r="E212" s="1" t="s">
        <v>153</v>
      </c>
    </row>
    <row r="213" spans="2:5">
      <c r="B213" s="1" t="s">
        <v>189</v>
      </c>
      <c r="C213" s="16">
        <v>2150</v>
      </c>
      <c r="D213" s="16"/>
      <c r="E213" s="1" t="s">
        <v>153</v>
      </c>
    </row>
    <row r="214" spans="2:5">
      <c r="B214" s="1" t="s">
        <v>190</v>
      </c>
      <c r="C214" s="16">
        <v>2150</v>
      </c>
      <c r="D214" s="16"/>
      <c r="E214" s="1" t="s">
        <v>153</v>
      </c>
    </row>
    <row r="215" spans="2:5">
      <c r="B215" s="1" t="s">
        <v>191</v>
      </c>
      <c r="C215" s="16">
        <v>2145</v>
      </c>
      <c r="D215" s="16" t="s">
        <v>80</v>
      </c>
      <c r="E215" s="1" t="s">
        <v>153</v>
      </c>
    </row>
    <row r="216" spans="2:5">
      <c r="B216" s="1" t="s">
        <v>192</v>
      </c>
      <c r="C216" s="16">
        <v>2142</v>
      </c>
      <c r="D216" s="16"/>
      <c r="E216" s="1" t="s">
        <v>153</v>
      </c>
    </row>
    <row r="217" spans="2:5">
      <c r="B217" s="1" t="s">
        <v>193</v>
      </c>
      <c r="C217" s="16">
        <v>2116</v>
      </c>
      <c r="D217" s="16"/>
      <c r="E217" s="1" t="s">
        <v>153</v>
      </c>
    </row>
    <row r="218" spans="2:5">
      <c r="B218" s="1" t="s">
        <v>194</v>
      </c>
      <c r="C218" s="16">
        <v>2162</v>
      </c>
      <c r="D218" s="16" t="s">
        <v>80</v>
      </c>
      <c r="E218" s="1" t="s">
        <v>153</v>
      </c>
    </row>
    <row r="219" spans="2:5">
      <c r="B219" s="1" t="s">
        <v>195</v>
      </c>
      <c r="C219" s="16">
        <v>2142</v>
      </c>
      <c r="D219" s="16"/>
      <c r="E219" s="1" t="s">
        <v>153</v>
      </c>
    </row>
    <row r="220" spans="2:5">
      <c r="B220" s="1" t="s">
        <v>196</v>
      </c>
      <c r="C220" s="16">
        <v>2117</v>
      </c>
      <c r="D220" s="16"/>
      <c r="E220" s="1" t="s">
        <v>153</v>
      </c>
    </row>
    <row r="221" spans="2:5">
      <c r="B221" s="1" t="s">
        <v>197</v>
      </c>
      <c r="C221" s="16">
        <v>2146</v>
      </c>
      <c r="D221" s="16" t="s">
        <v>80</v>
      </c>
      <c r="E221" s="1" t="s">
        <v>153</v>
      </c>
    </row>
    <row r="222" spans="2:5">
      <c r="B222" s="1" t="s">
        <v>198</v>
      </c>
      <c r="C222" s="16">
        <v>2146</v>
      </c>
      <c r="D222" s="16"/>
      <c r="E222" s="1" t="s">
        <v>153</v>
      </c>
    </row>
    <row r="223" spans="2:5">
      <c r="B223" s="1" t="s">
        <v>199</v>
      </c>
      <c r="C223" s="16">
        <v>2145</v>
      </c>
      <c r="D223" s="16" t="s">
        <v>80</v>
      </c>
      <c r="E223" s="1" t="s">
        <v>153</v>
      </c>
    </row>
    <row r="224" spans="2:5">
      <c r="B224" s="1" t="s">
        <v>200</v>
      </c>
      <c r="C224" s="16">
        <v>2150</v>
      </c>
      <c r="D224" s="16"/>
      <c r="E224" s="1" t="s">
        <v>153</v>
      </c>
    </row>
    <row r="225" spans="2:5">
      <c r="B225" s="1" t="s">
        <v>201</v>
      </c>
      <c r="C225" s="16">
        <v>2145</v>
      </c>
      <c r="D225" s="16" t="s">
        <v>80</v>
      </c>
      <c r="E225" s="1" t="s">
        <v>153</v>
      </c>
    </row>
    <row r="226" spans="2:5">
      <c r="B226" s="1" t="s">
        <v>202</v>
      </c>
      <c r="C226" s="16">
        <v>2153</v>
      </c>
      <c r="D226" s="16"/>
      <c r="E226" s="1" t="s">
        <v>153</v>
      </c>
    </row>
    <row r="227" spans="2:5">
      <c r="B227" s="1" t="s">
        <v>203</v>
      </c>
      <c r="C227" s="16">
        <v>2289</v>
      </c>
      <c r="D227" s="16" t="s">
        <v>80</v>
      </c>
      <c r="E227" s="1" t="s">
        <v>204</v>
      </c>
    </row>
    <row r="228" spans="2:5">
      <c r="B228" s="1" t="s">
        <v>205</v>
      </c>
      <c r="C228" s="16">
        <v>2283</v>
      </c>
      <c r="D228" s="16"/>
      <c r="E228" s="1" t="s">
        <v>204</v>
      </c>
    </row>
    <row r="229" spans="2:5">
      <c r="B229" s="1" t="s">
        <v>206</v>
      </c>
      <c r="C229" s="16">
        <v>2284</v>
      </c>
      <c r="D229" s="16"/>
      <c r="E229" s="1" t="s">
        <v>204</v>
      </c>
    </row>
    <row r="230" spans="2:5">
      <c r="B230" s="1" t="s">
        <v>207</v>
      </c>
      <c r="C230" s="16">
        <v>2265</v>
      </c>
      <c r="D230" s="16"/>
      <c r="E230" s="1" t="s">
        <v>204</v>
      </c>
    </row>
    <row r="231" spans="2:5">
      <c r="B231" s="1" t="s">
        <v>208</v>
      </c>
      <c r="C231" s="16">
        <v>2283</v>
      </c>
      <c r="D231" s="16"/>
      <c r="E231" s="1" t="s">
        <v>204</v>
      </c>
    </row>
    <row r="232" spans="2:5">
      <c r="B232" s="1" t="s">
        <v>209</v>
      </c>
      <c r="C232" s="16">
        <v>2264</v>
      </c>
      <c r="D232" s="16"/>
      <c r="E232" s="1" t="s">
        <v>204</v>
      </c>
    </row>
    <row r="233" spans="2:5">
      <c r="B233" s="1" t="s">
        <v>210</v>
      </c>
      <c r="C233" s="16">
        <v>2283</v>
      </c>
      <c r="D233" s="16"/>
      <c r="E233" s="1" t="s">
        <v>204</v>
      </c>
    </row>
    <row r="234" spans="2:5">
      <c r="B234" s="1" t="s">
        <v>211</v>
      </c>
      <c r="C234" s="16">
        <v>2278</v>
      </c>
      <c r="D234" s="16"/>
      <c r="E234" s="1" t="s">
        <v>204</v>
      </c>
    </row>
    <row r="235" spans="2:5">
      <c r="B235" s="1" t="s">
        <v>212</v>
      </c>
      <c r="C235" s="16">
        <v>2283</v>
      </c>
      <c r="D235" s="16"/>
      <c r="E235" s="1" t="s">
        <v>204</v>
      </c>
    </row>
    <row r="236" spans="2:5">
      <c r="B236" s="1" t="s">
        <v>213</v>
      </c>
      <c r="C236" s="16">
        <v>2280</v>
      </c>
      <c r="D236" s="16"/>
      <c r="E236" s="1" t="s">
        <v>204</v>
      </c>
    </row>
    <row r="237" spans="2:5">
      <c r="B237" s="1" t="s">
        <v>214</v>
      </c>
      <c r="C237" s="16">
        <v>2280</v>
      </c>
      <c r="D237" s="16"/>
      <c r="E237" s="1" t="s">
        <v>204</v>
      </c>
    </row>
    <row r="238" spans="2:5">
      <c r="B238" s="1" t="s">
        <v>215</v>
      </c>
      <c r="C238" s="16">
        <v>2280</v>
      </c>
      <c r="D238" s="16"/>
      <c r="E238" s="1" t="s">
        <v>204</v>
      </c>
    </row>
    <row r="239" spans="2:5">
      <c r="B239" s="1" t="s">
        <v>216</v>
      </c>
      <c r="C239" s="16">
        <v>2290</v>
      </c>
      <c r="D239" s="16"/>
      <c r="E239" s="1" t="s">
        <v>204</v>
      </c>
    </row>
    <row r="240" spans="2:5">
      <c r="B240" s="1" t="s">
        <v>217</v>
      </c>
      <c r="C240" s="16">
        <v>2283</v>
      </c>
      <c r="D240" s="16"/>
      <c r="E240" s="1" t="s">
        <v>204</v>
      </c>
    </row>
    <row r="241" spans="2:5">
      <c r="B241" s="1" t="s">
        <v>218</v>
      </c>
      <c r="C241" s="16">
        <v>2281</v>
      </c>
      <c r="D241" s="16"/>
      <c r="E241" s="1" t="s">
        <v>204</v>
      </c>
    </row>
    <row r="242" spans="2:5">
      <c r="B242" s="1" t="s">
        <v>219</v>
      </c>
      <c r="C242" s="16">
        <v>2283</v>
      </c>
      <c r="D242" s="16"/>
      <c r="E242" s="1" t="s">
        <v>204</v>
      </c>
    </row>
    <row r="243" spans="2:5">
      <c r="B243" s="1" t="s">
        <v>220</v>
      </c>
      <c r="C243" s="16">
        <v>2264</v>
      </c>
      <c r="D243" s="16"/>
      <c r="E243" s="1" t="s">
        <v>204</v>
      </c>
    </row>
    <row r="244" spans="2:5">
      <c r="B244" s="1" t="s">
        <v>221</v>
      </c>
      <c r="C244" s="16">
        <v>2284</v>
      </c>
      <c r="D244" s="16"/>
      <c r="E244" s="1" t="s">
        <v>204</v>
      </c>
    </row>
    <row r="245" spans="2:5">
      <c r="B245" s="1" t="s">
        <v>222</v>
      </c>
      <c r="C245" s="16">
        <v>2284</v>
      </c>
      <c r="D245" s="16"/>
      <c r="E245" s="1" t="s">
        <v>204</v>
      </c>
    </row>
    <row r="246" spans="2:5">
      <c r="B246" s="1" t="s">
        <v>223</v>
      </c>
      <c r="C246" s="16">
        <v>2264</v>
      </c>
      <c r="D246" s="16"/>
      <c r="E246" s="1" t="s">
        <v>204</v>
      </c>
    </row>
    <row r="247" spans="2:5">
      <c r="B247" s="1" t="s">
        <v>224</v>
      </c>
      <c r="C247" s="16">
        <v>2264</v>
      </c>
      <c r="D247" s="16"/>
      <c r="E247" s="1" t="s">
        <v>204</v>
      </c>
    </row>
    <row r="248" spans="2:5">
      <c r="B248" s="1" t="s">
        <v>225</v>
      </c>
      <c r="C248" s="16">
        <v>2283</v>
      </c>
      <c r="D248" s="16"/>
      <c r="E248" s="1" t="s">
        <v>204</v>
      </c>
    </row>
    <row r="249" spans="2:5">
      <c r="B249" s="1" t="s">
        <v>226</v>
      </c>
      <c r="C249" s="16">
        <v>2285</v>
      </c>
      <c r="D249" s="16"/>
      <c r="E249" s="1" t="s">
        <v>204</v>
      </c>
    </row>
    <row r="250" spans="2:5">
      <c r="B250" s="1" t="s">
        <v>227</v>
      </c>
      <c r="C250" s="16">
        <v>2281</v>
      </c>
      <c r="D250" s="16"/>
      <c r="E250" s="1" t="s">
        <v>204</v>
      </c>
    </row>
    <row r="251" spans="2:5">
      <c r="B251" s="1" t="s">
        <v>228</v>
      </c>
      <c r="C251" s="16">
        <v>2285</v>
      </c>
      <c r="D251" s="16"/>
      <c r="E251" s="1" t="s">
        <v>204</v>
      </c>
    </row>
    <row r="252" spans="2:5">
      <c r="B252" s="1" t="s">
        <v>229</v>
      </c>
      <c r="C252" s="16">
        <v>2285</v>
      </c>
      <c r="D252" s="16"/>
      <c r="E252" s="1" t="s">
        <v>204</v>
      </c>
    </row>
    <row r="253" spans="2:5">
      <c r="B253" s="1" t="s">
        <v>230</v>
      </c>
      <c r="C253" s="16">
        <v>2285</v>
      </c>
      <c r="D253" s="16"/>
      <c r="E253" s="1" t="s">
        <v>204</v>
      </c>
    </row>
    <row r="254" spans="2:5">
      <c r="B254" s="1" t="s">
        <v>231</v>
      </c>
      <c r="C254" s="16">
        <v>2283</v>
      </c>
      <c r="D254" s="16"/>
      <c r="E254" s="1" t="s">
        <v>204</v>
      </c>
    </row>
    <row r="255" spans="2:5">
      <c r="B255" s="1" t="s">
        <v>232</v>
      </c>
      <c r="C255" s="16">
        <v>2281</v>
      </c>
      <c r="D255" s="16" t="s">
        <v>80</v>
      </c>
      <c r="E255" s="1" t="s">
        <v>204</v>
      </c>
    </row>
    <row r="256" spans="2:5">
      <c r="B256" s="1" t="s">
        <v>233</v>
      </c>
      <c r="C256" s="16">
        <v>2281</v>
      </c>
      <c r="D256" s="16"/>
      <c r="E256" s="1" t="s">
        <v>204</v>
      </c>
    </row>
    <row r="257" spans="2:5">
      <c r="B257" s="1" t="s">
        <v>234</v>
      </c>
      <c r="C257" s="16">
        <v>2290</v>
      </c>
      <c r="D257" s="16"/>
      <c r="E257" s="1" t="s">
        <v>204</v>
      </c>
    </row>
    <row r="258" spans="2:5">
      <c r="B258" s="1" t="s">
        <v>235</v>
      </c>
      <c r="C258" s="16">
        <v>2283</v>
      </c>
      <c r="D258" s="16"/>
      <c r="E258" s="1" t="s">
        <v>204</v>
      </c>
    </row>
    <row r="259" spans="2:5">
      <c r="B259" s="1" t="s">
        <v>236</v>
      </c>
      <c r="C259" s="16">
        <v>2284</v>
      </c>
      <c r="D259" s="16"/>
      <c r="E259" s="1" t="s">
        <v>204</v>
      </c>
    </row>
    <row r="260" spans="2:5">
      <c r="B260" s="1" t="s">
        <v>237</v>
      </c>
      <c r="C260" s="16">
        <v>2265</v>
      </c>
      <c r="D260" s="16"/>
      <c r="E260" s="1" t="s">
        <v>204</v>
      </c>
    </row>
    <row r="261" spans="2:5">
      <c r="B261" s="1" t="s">
        <v>238</v>
      </c>
      <c r="C261" s="16">
        <v>2280</v>
      </c>
      <c r="D261" s="16"/>
      <c r="E261" s="1" t="s">
        <v>204</v>
      </c>
    </row>
    <row r="262" spans="2:5">
      <c r="B262" s="1" t="s">
        <v>239</v>
      </c>
      <c r="C262" s="16">
        <v>2264</v>
      </c>
      <c r="D262" s="16"/>
      <c r="E262" s="1" t="s">
        <v>204</v>
      </c>
    </row>
    <row r="263" spans="2:5">
      <c r="B263" s="1" t="s">
        <v>240</v>
      </c>
      <c r="C263" s="16">
        <v>2290</v>
      </c>
      <c r="D263" s="16"/>
      <c r="E263" s="1" t="s">
        <v>204</v>
      </c>
    </row>
    <row r="264" spans="2:5">
      <c r="B264" s="1" t="s">
        <v>241</v>
      </c>
      <c r="C264" s="16">
        <v>2285</v>
      </c>
      <c r="D264" s="16"/>
      <c r="E264" s="1" t="s">
        <v>204</v>
      </c>
    </row>
    <row r="265" spans="2:5">
      <c r="B265" s="1" t="s">
        <v>242</v>
      </c>
      <c r="C265" s="16">
        <v>2282</v>
      </c>
      <c r="D265" s="16"/>
      <c r="E265" s="1" t="s">
        <v>204</v>
      </c>
    </row>
    <row r="266" spans="2:5">
      <c r="B266" s="1" t="s">
        <v>243</v>
      </c>
      <c r="C266" s="16">
        <v>2264</v>
      </c>
      <c r="D266" s="16"/>
      <c r="E266" s="1" t="s">
        <v>204</v>
      </c>
    </row>
    <row r="267" spans="2:5">
      <c r="B267" s="1" t="s">
        <v>244</v>
      </c>
      <c r="C267" s="16">
        <v>2286</v>
      </c>
      <c r="D267" s="16"/>
      <c r="E267" s="1" t="s">
        <v>204</v>
      </c>
    </row>
    <row r="268" spans="2:5">
      <c r="B268" s="1" t="s">
        <v>245</v>
      </c>
      <c r="C268" s="16">
        <v>2286</v>
      </c>
      <c r="D268" s="16"/>
      <c r="E268" s="1" t="s">
        <v>204</v>
      </c>
    </row>
    <row r="269" spans="2:5">
      <c r="B269" s="1" t="s">
        <v>246</v>
      </c>
      <c r="C269" s="16">
        <v>2283</v>
      </c>
      <c r="D269" s="16"/>
      <c r="E269" s="1" t="s">
        <v>204</v>
      </c>
    </row>
    <row r="270" spans="2:5">
      <c r="B270" s="1" t="s">
        <v>247</v>
      </c>
      <c r="C270" s="16">
        <v>2283</v>
      </c>
      <c r="D270" s="16"/>
      <c r="E270" s="1" t="s">
        <v>204</v>
      </c>
    </row>
    <row r="271" spans="2:5">
      <c r="B271" s="1" t="s">
        <v>248</v>
      </c>
      <c r="C271" s="16">
        <v>2283</v>
      </c>
      <c r="D271" s="16"/>
      <c r="E271" s="1" t="s">
        <v>204</v>
      </c>
    </row>
    <row r="272" spans="2:5">
      <c r="B272" s="1" t="s">
        <v>249</v>
      </c>
      <c r="C272" s="16">
        <v>2280</v>
      </c>
      <c r="D272" s="16"/>
      <c r="E272" s="1" t="s">
        <v>204</v>
      </c>
    </row>
    <row r="273" spans="2:5">
      <c r="B273" s="1" t="s">
        <v>250</v>
      </c>
      <c r="C273" s="16">
        <v>2323</v>
      </c>
      <c r="D273" s="16"/>
      <c r="E273" s="1" t="s">
        <v>204</v>
      </c>
    </row>
    <row r="274" spans="2:5">
      <c r="B274" s="1" t="s">
        <v>251</v>
      </c>
      <c r="C274" s="16">
        <v>2289</v>
      </c>
      <c r="D274" s="16"/>
      <c r="E274" s="1" t="s">
        <v>204</v>
      </c>
    </row>
    <row r="275" spans="2:5">
      <c r="B275" s="1" t="s">
        <v>252</v>
      </c>
      <c r="C275" s="16">
        <v>2289</v>
      </c>
      <c r="D275" s="16"/>
      <c r="E275" s="1" t="s">
        <v>204</v>
      </c>
    </row>
    <row r="276" spans="2:5">
      <c r="B276" s="1" t="s">
        <v>253</v>
      </c>
      <c r="C276" s="16">
        <v>2290</v>
      </c>
      <c r="D276" s="16"/>
      <c r="E276" s="1" t="s">
        <v>204</v>
      </c>
    </row>
    <row r="277" spans="2:5">
      <c r="B277" s="1" t="s">
        <v>254</v>
      </c>
      <c r="C277" s="16">
        <v>2290</v>
      </c>
      <c r="D277" s="16"/>
      <c r="E277" s="1" t="s">
        <v>204</v>
      </c>
    </row>
    <row r="278" spans="2:5">
      <c r="B278" s="1" t="s">
        <v>255</v>
      </c>
      <c r="C278" s="16">
        <v>2285</v>
      </c>
      <c r="D278" s="16"/>
      <c r="E278" s="1" t="s">
        <v>204</v>
      </c>
    </row>
    <row r="279" spans="2:5">
      <c r="B279" s="1" t="s">
        <v>256</v>
      </c>
      <c r="C279" s="16">
        <v>2289</v>
      </c>
      <c r="D279" s="16" t="s">
        <v>80</v>
      </c>
      <c r="E279" s="1" t="s">
        <v>204</v>
      </c>
    </row>
    <row r="280" spans="2:5">
      <c r="B280" s="1" t="s">
        <v>257</v>
      </c>
      <c r="C280" s="16">
        <v>2290</v>
      </c>
      <c r="D280" s="16"/>
      <c r="E280" s="1" t="s">
        <v>204</v>
      </c>
    </row>
    <row r="281" spans="2:5">
      <c r="B281" s="1" t="s">
        <v>258</v>
      </c>
      <c r="C281" s="16">
        <v>2286</v>
      </c>
      <c r="D281" s="16"/>
      <c r="E281" s="1" t="s">
        <v>204</v>
      </c>
    </row>
    <row r="282" spans="2:5">
      <c r="B282" s="1" t="s">
        <v>259</v>
      </c>
      <c r="C282" s="16">
        <v>2280</v>
      </c>
      <c r="D282" s="16"/>
      <c r="E282" s="1" t="s">
        <v>204</v>
      </c>
    </row>
    <row r="283" spans="2:5">
      <c r="B283" s="1" t="s">
        <v>260</v>
      </c>
      <c r="C283" s="16">
        <v>2280</v>
      </c>
      <c r="D283" s="16"/>
      <c r="E283" s="1" t="s">
        <v>204</v>
      </c>
    </row>
    <row r="284" spans="2:5">
      <c r="B284" s="1" t="s">
        <v>261</v>
      </c>
      <c r="C284" s="16">
        <v>2290</v>
      </c>
      <c r="D284" s="16"/>
      <c r="E284" s="1" t="s">
        <v>204</v>
      </c>
    </row>
    <row r="285" spans="2:5">
      <c r="B285" s="1" t="s">
        <v>262</v>
      </c>
      <c r="C285" s="16">
        <v>2264</v>
      </c>
      <c r="D285" s="16"/>
      <c r="E285" s="1" t="s">
        <v>204</v>
      </c>
    </row>
    <row r="286" spans="2:5">
      <c r="B286" s="1" t="s">
        <v>263</v>
      </c>
      <c r="C286" s="16">
        <v>2283</v>
      </c>
      <c r="D286" s="16"/>
      <c r="E286" s="1" t="s">
        <v>204</v>
      </c>
    </row>
    <row r="287" spans="2:5">
      <c r="B287" s="1" t="s">
        <v>264</v>
      </c>
      <c r="C287" s="16">
        <v>2278</v>
      </c>
      <c r="D287" s="16"/>
      <c r="E287" s="1" t="s">
        <v>204</v>
      </c>
    </row>
    <row r="288" spans="2:5">
      <c r="B288" s="1" t="s">
        <v>265</v>
      </c>
      <c r="C288" s="16">
        <v>2289</v>
      </c>
      <c r="D288" s="16" t="s">
        <v>80</v>
      </c>
      <c r="E288" s="1" t="s">
        <v>204</v>
      </c>
    </row>
    <row r="289" spans="2:5">
      <c r="B289" s="1" t="s">
        <v>266</v>
      </c>
      <c r="C289" s="16">
        <v>2289</v>
      </c>
      <c r="D289" s="16" t="s">
        <v>80</v>
      </c>
      <c r="E289" s="1" t="s">
        <v>204</v>
      </c>
    </row>
    <row r="290" spans="2:5">
      <c r="B290" s="1" t="s">
        <v>267</v>
      </c>
      <c r="C290" s="16">
        <v>2284</v>
      </c>
      <c r="D290" s="16"/>
      <c r="E290" s="1" t="s">
        <v>204</v>
      </c>
    </row>
    <row r="291" spans="2:5">
      <c r="B291" s="1" t="s">
        <v>268</v>
      </c>
      <c r="C291" s="16">
        <v>2267</v>
      </c>
      <c r="D291" s="16"/>
      <c r="E291" s="1" t="s">
        <v>204</v>
      </c>
    </row>
    <row r="292" spans="2:5">
      <c r="B292" s="1" t="s">
        <v>269</v>
      </c>
      <c r="C292" s="16">
        <v>2282</v>
      </c>
      <c r="D292" s="16"/>
      <c r="E292" s="1" t="s">
        <v>204</v>
      </c>
    </row>
    <row r="293" spans="2:5">
      <c r="B293" s="1" t="s">
        <v>270</v>
      </c>
      <c r="C293" s="16">
        <v>2281</v>
      </c>
      <c r="D293" s="16"/>
      <c r="E293" s="1" t="s">
        <v>204</v>
      </c>
    </row>
    <row r="294" spans="2:5">
      <c r="B294" s="1" t="s">
        <v>271</v>
      </c>
      <c r="C294" s="16">
        <v>2285</v>
      </c>
      <c r="D294" s="16"/>
      <c r="E294" s="1" t="s">
        <v>204</v>
      </c>
    </row>
    <row r="295" spans="2:5">
      <c r="B295" s="1" t="s">
        <v>272</v>
      </c>
      <c r="C295" s="16">
        <v>2264</v>
      </c>
      <c r="D295" s="16"/>
      <c r="E295" s="1" t="s">
        <v>204</v>
      </c>
    </row>
    <row r="296" spans="2:5">
      <c r="B296" s="1" t="s">
        <v>273</v>
      </c>
      <c r="C296" s="16">
        <v>2280</v>
      </c>
      <c r="D296" s="16"/>
      <c r="E296" s="1" t="s">
        <v>204</v>
      </c>
    </row>
    <row r="297" spans="2:5">
      <c r="B297" s="1" t="s">
        <v>274</v>
      </c>
      <c r="C297" s="16">
        <v>2284</v>
      </c>
      <c r="D297" s="16"/>
      <c r="E297" s="1" t="s">
        <v>204</v>
      </c>
    </row>
    <row r="298" spans="2:5">
      <c r="B298" s="1" t="s">
        <v>275</v>
      </c>
      <c r="C298" s="16">
        <v>2265</v>
      </c>
      <c r="D298" s="16"/>
      <c r="E298" s="1" t="s">
        <v>204</v>
      </c>
    </row>
    <row r="299" spans="2:5">
      <c r="B299" s="1" t="s">
        <v>276</v>
      </c>
      <c r="C299" s="16">
        <v>2281</v>
      </c>
      <c r="D299" s="16"/>
      <c r="E299" s="1" t="s">
        <v>204</v>
      </c>
    </row>
    <row r="300" spans="2:5">
      <c r="B300" s="1" t="s">
        <v>277</v>
      </c>
      <c r="C300" s="16">
        <v>2264</v>
      </c>
      <c r="D300" s="16"/>
      <c r="E300" s="1" t="s">
        <v>204</v>
      </c>
    </row>
    <row r="301" spans="2:5">
      <c r="B301" s="1" t="s">
        <v>278</v>
      </c>
      <c r="C301" s="16">
        <v>2264</v>
      </c>
      <c r="D301" s="16"/>
      <c r="E301" s="1" t="s">
        <v>204</v>
      </c>
    </row>
    <row r="302" spans="2:5">
      <c r="B302" s="1" t="s">
        <v>279</v>
      </c>
      <c r="C302" s="16">
        <v>2264</v>
      </c>
      <c r="D302" s="16"/>
      <c r="E302" s="1" t="s">
        <v>204</v>
      </c>
    </row>
    <row r="303" spans="2:5">
      <c r="B303" s="1" t="s">
        <v>280</v>
      </c>
      <c r="C303" s="16">
        <v>2290</v>
      </c>
      <c r="D303" s="16"/>
      <c r="E303" s="1" t="s">
        <v>204</v>
      </c>
    </row>
    <row r="304" spans="2:5">
      <c r="B304" s="1" t="s">
        <v>281</v>
      </c>
      <c r="C304" s="16">
        <v>2264</v>
      </c>
      <c r="D304" s="16"/>
      <c r="E304" s="1" t="s">
        <v>204</v>
      </c>
    </row>
    <row r="305" spans="2:5">
      <c r="B305" s="1" t="s">
        <v>282</v>
      </c>
      <c r="C305" s="16">
        <v>2305</v>
      </c>
      <c r="D305" s="16" t="s">
        <v>80</v>
      </c>
      <c r="E305" s="1" t="s">
        <v>204</v>
      </c>
    </row>
    <row r="306" spans="2:5">
      <c r="B306" s="1" t="s">
        <v>283</v>
      </c>
      <c r="C306" s="16">
        <v>2281</v>
      </c>
      <c r="D306" s="16"/>
      <c r="E306" s="1" t="s">
        <v>204</v>
      </c>
    </row>
    <row r="307" spans="2:5">
      <c r="B307" s="1" t="s">
        <v>284</v>
      </c>
      <c r="C307" s="16">
        <v>2286</v>
      </c>
      <c r="D307" s="16"/>
      <c r="E307" s="1" t="s">
        <v>204</v>
      </c>
    </row>
    <row r="308" spans="2:5">
      <c r="B308" s="1" t="s">
        <v>285</v>
      </c>
      <c r="C308" s="16">
        <v>2281</v>
      </c>
      <c r="D308" s="16"/>
      <c r="E308" s="1" t="s">
        <v>204</v>
      </c>
    </row>
    <row r="309" spans="2:5">
      <c r="B309" s="1" t="s">
        <v>286</v>
      </c>
      <c r="C309" s="16">
        <v>2281</v>
      </c>
      <c r="D309" s="16"/>
      <c r="E309" s="1" t="s">
        <v>204</v>
      </c>
    </row>
    <row r="310" spans="2:5">
      <c r="B310" s="1" t="s">
        <v>287</v>
      </c>
      <c r="C310" s="16">
        <v>2281</v>
      </c>
      <c r="D310" s="16"/>
      <c r="E310" s="1" t="s">
        <v>204</v>
      </c>
    </row>
    <row r="311" spans="2:5">
      <c r="B311" s="1" t="s">
        <v>288</v>
      </c>
      <c r="C311" s="16">
        <v>2287</v>
      </c>
      <c r="D311" s="16" t="s">
        <v>80</v>
      </c>
      <c r="E311" s="1" t="s">
        <v>204</v>
      </c>
    </row>
    <row r="312" spans="2:5">
      <c r="B312" s="1" t="s">
        <v>289</v>
      </c>
      <c r="C312" s="16">
        <v>2283</v>
      </c>
      <c r="D312" s="16"/>
      <c r="E312" s="1" t="s">
        <v>204</v>
      </c>
    </row>
    <row r="313" spans="2:5">
      <c r="B313" s="1" t="s">
        <v>290</v>
      </c>
      <c r="C313" s="16">
        <v>2290</v>
      </c>
      <c r="D313" s="16"/>
      <c r="E313" s="1" t="s">
        <v>204</v>
      </c>
    </row>
    <row r="314" spans="2:5">
      <c r="B314" s="1" t="s">
        <v>291</v>
      </c>
      <c r="C314" s="16">
        <v>2283</v>
      </c>
      <c r="D314" s="16"/>
      <c r="E314" s="1" t="s">
        <v>204</v>
      </c>
    </row>
    <row r="315" spans="2:5">
      <c r="B315" s="1" t="s">
        <v>292</v>
      </c>
      <c r="C315" s="16">
        <v>2286</v>
      </c>
      <c r="D315" s="16"/>
      <c r="E315" s="1" t="s">
        <v>204</v>
      </c>
    </row>
    <row r="316" spans="2:5">
      <c r="B316" s="1" t="s">
        <v>293</v>
      </c>
      <c r="C316" s="16">
        <v>2264</v>
      </c>
      <c r="D316" s="16"/>
      <c r="E316" s="1" t="s">
        <v>204</v>
      </c>
    </row>
    <row r="317" spans="2:5">
      <c r="B317" s="1" t="s">
        <v>294</v>
      </c>
      <c r="C317" s="16">
        <v>2283</v>
      </c>
      <c r="D317" s="16"/>
      <c r="E317" s="1" t="s">
        <v>204</v>
      </c>
    </row>
    <row r="318" spans="2:5">
      <c r="B318" s="1" t="s">
        <v>295</v>
      </c>
      <c r="C318" s="16">
        <v>2284</v>
      </c>
      <c r="D318" s="16"/>
      <c r="E318" s="1" t="s">
        <v>204</v>
      </c>
    </row>
    <row r="319" spans="2:5">
      <c r="B319" s="1" t="s">
        <v>296</v>
      </c>
      <c r="C319" s="16">
        <v>2264</v>
      </c>
      <c r="D319" s="16"/>
      <c r="E319" s="1" t="s">
        <v>204</v>
      </c>
    </row>
    <row r="320" spans="2:5">
      <c r="B320" s="1" t="s">
        <v>297</v>
      </c>
      <c r="C320" s="16">
        <v>2264</v>
      </c>
      <c r="D320" s="16"/>
      <c r="E320" s="1" t="s">
        <v>204</v>
      </c>
    </row>
    <row r="321" spans="2:5">
      <c r="B321" s="1" t="s">
        <v>298</v>
      </c>
      <c r="C321" s="16">
        <v>2281</v>
      </c>
      <c r="D321" s="16"/>
      <c r="E321" s="1" t="s">
        <v>204</v>
      </c>
    </row>
    <row r="322" spans="2:5">
      <c r="B322" s="1" t="s">
        <v>299</v>
      </c>
      <c r="C322" s="16">
        <v>2281</v>
      </c>
      <c r="D322" s="16"/>
      <c r="E322" s="1" t="s">
        <v>204</v>
      </c>
    </row>
    <row r="323" spans="2:5">
      <c r="B323" s="1" t="s">
        <v>300</v>
      </c>
      <c r="C323" s="16">
        <v>2284</v>
      </c>
      <c r="D323" s="16"/>
      <c r="E323" s="1" t="s">
        <v>204</v>
      </c>
    </row>
    <row r="324" spans="2:5">
      <c r="B324" s="1" t="s">
        <v>301</v>
      </c>
      <c r="C324" s="16">
        <v>2290</v>
      </c>
      <c r="D324" s="16"/>
      <c r="E324" s="1" t="s">
        <v>204</v>
      </c>
    </row>
    <row r="325" spans="2:5">
      <c r="B325" s="1" t="s">
        <v>302</v>
      </c>
      <c r="C325" s="16">
        <v>2283</v>
      </c>
      <c r="D325" s="16"/>
      <c r="E325" s="1" t="s">
        <v>204</v>
      </c>
    </row>
    <row r="326" spans="2:5">
      <c r="B326" s="1" t="s">
        <v>303</v>
      </c>
      <c r="C326" s="16">
        <v>2283</v>
      </c>
      <c r="D326" s="16"/>
      <c r="E326" s="1" t="s">
        <v>204</v>
      </c>
    </row>
    <row r="327" spans="2:5">
      <c r="B327" s="1" t="s">
        <v>304</v>
      </c>
      <c r="C327" s="16">
        <v>2280</v>
      </c>
      <c r="D327" s="16"/>
      <c r="E327" s="1" t="s">
        <v>204</v>
      </c>
    </row>
    <row r="328" spans="2:5">
      <c r="B328" s="1" t="s">
        <v>305</v>
      </c>
      <c r="C328" s="16">
        <v>2290</v>
      </c>
      <c r="D328" s="16"/>
      <c r="E328" s="1" t="s">
        <v>204</v>
      </c>
    </row>
    <row r="329" spans="2:5">
      <c r="B329" s="1" t="s">
        <v>306</v>
      </c>
      <c r="C329" s="16">
        <v>2278</v>
      </c>
      <c r="D329" s="16"/>
      <c r="E329" s="1" t="s">
        <v>204</v>
      </c>
    </row>
    <row r="330" spans="2:5">
      <c r="B330" s="1" t="s">
        <v>307</v>
      </c>
      <c r="C330" s="16">
        <v>2267</v>
      </c>
      <c r="D330" s="16"/>
      <c r="E330" s="1" t="s">
        <v>204</v>
      </c>
    </row>
    <row r="331" spans="2:5">
      <c r="B331" s="1" t="s">
        <v>308</v>
      </c>
      <c r="C331" s="16">
        <v>2267</v>
      </c>
      <c r="D331" s="16"/>
      <c r="E331" s="1" t="s">
        <v>204</v>
      </c>
    </row>
    <row r="332" spans="2:5">
      <c r="B332" s="1" t="s">
        <v>309</v>
      </c>
      <c r="C332" s="16">
        <v>2267</v>
      </c>
      <c r="D332" s="16"/>
      <c r="E332" s="1" t="s">
        <v>204</v>
      </c>
    </row>
    <row r="333" spans="2:5">
      <c r="B333" s="1" t="s">
        <v>310</v>
      </c>
      <c r="C333" s="16">
        <v>2282</v>
      </c>
      <c r="D333" s="16"/>
      <c r="E333" s="1" t="s">
        <v>204</v>
      </c>
    </row>
    <row r="334" spans="2:5">
      <c r="B334" s="1" t="s">
        <v>311</v>
      </c>
      <c r="C334" s="16">
        <v>2286</v>
      </c>
      <c r="D334" s="16"/>
      <c r="E334" s="1" t="s">
        <v>204</v>
      </c>
    </row>
    <row r="335" spans="2:5">
      <c r="B335" s="1" t="s">
        <v>312</v>
      </c>
      <c r="C335" s="16">
        <v>2290</v>
      </c>
      <c r="D335" s="16"/>
      <c r="E335" s="1" t="s">
        <v>204</v>
      </c>
    </row>
    <row r="336" spans="2:5">
      <c r="B336" s="1" t="s">
        <v>313</v>
      </c>
      <c r="C336" s="16">
        <v>2306</v>
      </c>
      <c r="D336" s="16"/>
      <c r="E336" s="1" t="s">
        <v>204</v>
      </c>
    </row>
    <row r="337" spans="2:5">
      <c r="B337" s="1" t="s">
        <v>314</v>
      </c>
      <c r="C337" s="16">
        <v>2264</v>
      </c>
      <c r="D337" s="16"/>
      <c r="E337" s="1" t="s">
        <v>204</v>
      </c>
    </row>
    <row r="338" spans="2:5">
      <c r="B338" s="1" t="s">
        <v>315</v>
      </c>
      <c r="C338" s="16">
        <v>2284</v>
      </c>
      <c r="D338" s="16"/>
      <c r="E338" s="1" t="s">
        <v>204</v>
      </c>
    </row>
    <row r="339" spans="2:5">
      <c r="B339" s="1" t="s">
        <v>316</v>
      </c>
      <c r="C339" s="16">
        <v>2259</v>
      </c>
      <c r="D339" s="16" t="s">
        <v>80</v>
      </c>
      <c r="E339" s="1" t="s">
        <v>204</v>
      </c>
    </row>
    <row r="340" spans="2:5">
      <c r="B340" s="1" t="s">
        <v>317</v>
      </c>
      <c r="C340" s="16">
        <v>2259</v>
      </c>
      <c r="D340" s="16"/>
      <c r="E340" s="1" t="s">
        <v>204</v>
      </c>
    </row>
    <row r="341" spans="2:5">
      <c r="B341" s="1" t="s">
        <v>318</v>
      </c>
      <c r="C341" s="16">
        <v>2264</v>
      </c>
      <c r="D341" s="16"/>
      <c r="E341" s="1" t="s">
        <v>204</v>
      </c>
    </row>
    <row r="342" spans="2:5">
      <c r="B342" s="1" t="s">
        <v>319</v>
      </c>
      <c r="C342" s="16">
        <v>2289</v>
      </c>
      <c r="D342" s="16"/>
      <c r="E342" s="1" t="s">
        <v>320</v>
      </c>
    </row>
    <row r="343" spans="2:5">
      <c r="B343" s="1" t="s">
        <v>203</v>
      </c>
      <c r="C343" s="16">
        <v>2289</v>
      </c>
      <c r="D343" s="16" t="s">
        <v>80</v>
      </c>
      <c r="E343" s="1" t="s">
        <v>320</v>
      </c>
    </row>
    <row r="344" spans="2:5">
      <c r="B344" s="1" t="s">
        <v>321</v>
      </c>
      <c r="C344" s="16">
        <v>2322</v>
      </c>
      <c r="D344" s="16"/>
      <c r="E344" s="1" t="s">
        <v>320</v>
      </c>
    </row>
    <row r="345" spans="2:5">
      <c r="B345" s="1" t="s">
        <v>322</v>
      </c>
      <c r="C345" s="16">
        <v>2300</v>
      </c>
      <c r="D345" s="16"/>
      <c r="E345" s="1" t="s">
        <v>320</v>
      </c>
    </row>
    <row r="346" spans="2:5">
      <c r="B346" s="1" t="s">
        <v>323</v>
      </c>
      <c r="C346" s="16">
        <v>2322</v>
      </c>
      <c r="D346" s="16"/>
      <c r="E346" s="1" t="s">
        <v>320</v>
      </c>
    </row>
    <row r="347" spans="2:5">
      <c r="B347" s="1" t="s">
        <v>324</v>
      </c>
      <c r="C347" s="16">
        <v>2287</v>
      </c>
      <c r="D347" s="16"/>
      <c r="E347" s="1" t="s">
        <v>320</v>
      </c>
    </row>
    <row r="348" spans="2:5">
      <c r="B348" s="1" t="s">
        <v>325</v>
      </c>
      <c r="C348" s="16">
        <v>2322</v>
      </c>
      <c r="D348" s="16" t="s">
        <v>80</v>
      </c>
      <c r="E348" s="1" t="s">
        <v>320</v>
      </c>
    </row>
    <row r="349" spans="2:5">
      <c r="B349" s="1" t="s">
        <v>326</v>
      </c>
      <c r="C349" s="16">
        <v>2292</v>
      </c>
      <c r="D349" s="16"/>
      <c r="E349" s="1" t="s">
        <v>320</v>
      </c>
    </row>
    <row r="350" spans="2:5">
      <c r="B350" s="1" t="s">
        <v>327</v>
      </c>
      <c r="C350" s="16">
        <v>2308</v>
      </c>
      <c r="D350" s="16"/>
      <c r="E350" s="1" t="s">
        <v>320</v>
      </c>
    </row>
    <row r="351" spans="2:5">
      <c r="B351" s="1" t="s">
        <v>328</v>
      </c>
      <c r="C351" s="16">
        <v>2294</v>
      </c>
      <c r="D351" s="16"/>
      <c r="E351" s="1" t="s">
        <v>320</v>
      </c>
    </row>
    <row r="352" spans="2:5">
      <c r="B352" s="1" t="s">
        <v>329</v>
      </c>
      <c r="C352" s="16">
        <v>2300</v>
      </c>
      <c r="D352" s="16"/>
      <c r="E352" s="1" t="s">
        <v>320</v>
      </c>
    </row>
    <row r="353" spans="2:5">
      <c r="B353" s="1" t="s">
        <v>330</v>
      </c>
      <c r="C353" s="16">
        <v>2300</v>
      </c>
      <c r="D353" s="16"/>
      <c r="E353" s="1" t="s">
        <v>320</v>
      </c>
    </row>
    <row r="354" spans="2:5">
      <c r="B354" s="1" t="s">
        <v>331</v>
      </c>
      <c r="C354" s="16">
        <v>2287</v>
      </c>
      <c r="D354" s="16"/>
      <c r="E354" s="1" t="s">
        <v>320</v>
      </c>
    </row>
    <row r="355" spans="2:5">
      <c r="B355" s="1" t="s">
        <v>332</v>
      </c>
      <c r="C355" s="16">
        <v>2287</v>
      </c>
      <c r="D355" s="16"/>
      <c r="E355" s="1" t="s">
        <v>320</v>
      </c>
    </row>
    <row r="356" spans="2:5">
      <c r="B356" s="1" t="s">
        <v>333</v>
      </c>
      <c r="C356" s="16">
        <v>2287</v>
      </c>
      <c r="D356" s="16"/>
      <c r="E356" s="1" t="s">
        <v>320</v>
      </c>
    </row>
    <row r="357" spans="2:5">
      <c r="B357" s="1" t="s">
        <v>334</v>
      </c>
      <c r="C357" s="16">
        <v>2295</v>
      </c>
      <c r="D357" s="16"/>
      <c r="E357" s="1" t="s">
        <v>320</v>
      </c>
    </row>
    <row r="358" spans="2:5">
      <c r="B358" s="1" t="s">
        <v>335</v>
      </c>
      <c r="C358" s="16">
        <v>2298</v>
      </c>
      <c r="D358" s="16"/>
      <c r="E358" s="1" t="s">
        <v>320</v>
      </c>
    </row>
    <row r="359" spans="2:5">
      <c r="B359" s="1" t="s">
        <v>336</v>
      </c>
      <c r="C359" s="16">
        <v>2303</v>
      </c>
      <c r="D359" s="16"/>
      <c r="E359" s="1" t="s">
        <v>320</v>
      </c>
    </row>
    <row r="360" spans="2:5">
      <c r="B360" s="1" t="s">
        <v>337</v>
      </c>
      <c r="C360" s="16">
        <v>2303</v>
      </c>
      <c r="D360" s="16"/>
      <c r="E360" s="1" t="s">
        <v>320</v>
      </c>
    </row>
    <row r="361" spans="2:5">
      <c r="B361" s="1" t="s">
        <v>338</v>
      </c>
      <c r="C361" s="16">
        <v>2292</v>
      </c>
      <c r="D361" s="16"/>
      <c r="E361" s="1" t="s">
        <v>320</v>
      </c>
    </row>
    <row r="362" spans="2:5">
      <c r="B362" s="1" t="s">
        <v>339</v>
      </c>
      <c r="C362" s="16">
        <v>2303</v>
      </c>
      <c r="D362" s="16"/>
      <c r="E362" s="1" t="s">
        <v>320</v>
      </c>
    </row>
    <row r="363" spans="2:5">
      <c r="B363" s="1" t="s">
        <v>340</v>
      </c>
      <c r="C363" s="16">
        <v>2322</v>
      </c>
      <c r="D363" s="16"/>
      <c r="E363" s="1" t="s">
        <v>320</v>
      </c>
    </row>
    <row r="364" spans="2:5">
      <c r="B364" s="1" t="s">
        <v>256</v>
      </c>
      <c r="C364" s="16">
        <v>2289</v>
      </c>
      <c r="D364" s="16" t="s">
        <v>80</v>
      </c>
      <c r="E364" s="1" t="s">
        <v>320</v>
      </c>
    </row>
    <row r="365" spans="2:5">
      <c r="B365" s="1" t="s">
        <v>341</v>
      </c>
      <c r="C365" s="16">
        <v>2296</v>
      </c>
      <c r="D365" s="16"/>
      <c r="E365" s="1" t="s">
        <v>320</v>
      </c>
    </row>
    <row r="366" spans="2:5">
      <c r="B366" s="1" t="s">
        <v>342</v>
      </c>
      <c r="C366" s="16">
        <v>2299</v>
      </c>
      <c r="D366" s="16"/>
      <c r="E366" s="1" t="s">
        <v>320</v>
      </c>
    </row>
    <row r="367" spans="2:5">
      <c r="B367" s="1" t="s">
        <v>343</v>
      </c>
      <c r="C367" s="16">
        <v>2304</v>
      </c>
      <c r="D367" s="16"/>
      <c r="E367" s="1" t="s">
        <v>320</v>
      </c>
    </row>
    <row r="368" spans="2:5">
      <c r="B368" s="1" t="s">
        <v>344</v>
      </c>
      <c r="C368" s="16">
        <v>2304</v>
      </c>
      <c r="D368" s="16"/>
      <c r="E368" s="1" t="s">
        <v>320</v>
      </c>
    </row>
    <row r="369" spans="2:5">
      <c r="B369" s="1" t="s">
        <v>345</v>
      </c>
      <c r="C369" s="16">
        <v>2289</v>
      </c>
      <c r="D369" s="16"/>
      <c r="E369" s="1" t="s">
        <v>320</v>
      </c>
    </row>
    <row r="370" spans="2:5">
      <c r="B370" s="1" t="s">
        <v>346</v>
      </c>
      <c r="C370" s="16">
        <v>2305</v>
      </c>
      <c r="D370" s="16"/>
      <c r="E370" s="1" t="s">
        <v>320</v>
      </c>
    </row>
    <row r="371" spans="2:5">
      <c r="B371" s="1" t="s">
        <v>347</v>
      </c>
      <c r="C371" s="16">
        <v>2289</v>
      </c>
      <c r="D371" s="16"/>
      <c r="E371" s="1" t="s">
        <v>320</v>
      </c>
    </row>
    <row r="372" spans="2:5">
      <c r="B372" s="1" t="s">
        <v>265</v>
      </c>
      <c r="C372" s="16">
        <v>2289</v>
      </c>
      <c r="D372" s="16" t="s">
        <v>80</v>
      </c>
      <c r="E372" s="1" t="s">
        <v>320</v>
      </c>
    </row>
    <row r="373" spans="2:5">
      <c r="B373" s="1" t="s">
        <v>266</v>
      </c>
      <c r="C373" s="16">
        <v>2289</v>
      </c>
      <c r="D373" s="16" t="s">
        <v>80</v>
      </c>
      <c r="E373" s="1" t="s">
        <v>320</v>
      </c>
    </row>
    <row r="374" spans="2:5">
      <c r="B374" s="1" t="s">
        <v>348</v>
      </c>
      <c r="C374" s="16">
        <v>2299</v>
      </c>
      <c r="D374" s="16"/>
      <c r="E374" s="1" t="s">
        <v>320</v>
      </c>
    </row>
    <row r="375" spans="2:5">
      <c r="B375" s="1" t="s">
        <v>349</v>
      </c>
      <c r="C375" s="16">
        <v>2299</v>
      </c>
      <c r="D375" s="16"/>
      <c r="E375" s="1" t="s">
        <v>320</v>
      </c>
    </row>
    <row r="376" spans="2:5">
      <c r="B376" s="1" t="s">
        <v>350</v>
      </c>
      <c r="C376" s="16">
        <v>2299</v>
      </c>
      <c r="D376" s="16"/>
      <c r="E376" s="1" t="s">
        <v>320</v>
      </c>
    </row>
    <row r="377" spans="2:5">
      <c r="B377" s="1" t="s">
        <v>351</v>
      </c>
      <c r="C377" s="16">
        <v>2322</v>
      </c>
      <c r="D377" s="16"/>
      <c r="E377" s="1" t="s">
        <v>320</v>
      </c>
    </row>
    <row r="378" spans="2:5">
      <c r="B378" s="1" t="s">
        <v>352</v>
      </c>
      <c r="C378" s="16">
        <v>2287</v>
      </c>
      <c r="D378" s="16"/>
      <c r="E378" s="1" t="s">
        <v>320</v>
      </c>
    </row>
    <row r="379" spans="2:5">
      <c r="B379" s="1" t="s">
        <v>353</v>
      </c>
      <c r="C379" s="16">
        <v>2293</v>
      </c>
      <c r="D379" s="16"/>
      <c r="E379" s="1" t="s">
        <v>320</v>
      </c>
    </row>
    <row r="380" spans="2:5">
      <c r="B380" s="1" t="s">
        <v>354</v>
      </c>
      <c r="C380" s="16">
        <v>2304</v>
      </c>
      <c r="D380" s="16"/>
      <c r="E380" s="1" t="s">
        <v>320</v>
      </c>
    </row>
    <row r="381" spans="2:5">
      <c r="B381" s="1" t="s">
        <v>355</v>
      </c>
      <c r="C381" s="16">
        <v>2304</v>
      </c>
      <c r="D381" s="16"/>
      <c r="E381" s="1" t="s">
        <v>320</v>
      </c>
    </row>
    <row r="382" spans="2:5">
      <c r="B382" s="1" t="s">
        <v>356</v>
      </c>
      <c r="C382" s="16">
        <v>2304</v>
      </c>
      <c r="D382" s="16"/>
      <c r="E382" s="1" t="s">
        <v>320</v>
      </c>
    </row>
    <row r="383" spans="2:5">
      <c r="B383" s="1" t="s">
        <v>357</v>
      </c>
      <c r="C383" s="16">
        <v>2304</v>
      </c>
      <c r="D383" s="16"/>
      <c r="E383" s="1" t="s">
        <v>320</v>
      </c>
    </row>
    <row r="384" spans="2:5">
      <c r="B384" s="1" t="s">
        <v>358</v>
      </c>
      <c r="C384" s="16">
        <v>2291</v>
      </c>
      <c r="D384" s="16"/>
      <c r="E384" s="1" t="s">
        <v>320</v>
      </c>
    </row>
    <row r="385" spans="2:5">
      <c r="B385" s="1" t="s">
        <v>359</v>
      </c>
      <c r="C385" s="16">
        <v>2291</v>
      </c>
      <c r="D385" s="16"/>
      <c r="E385" s="1" t="s">
        <v>320</v>
      </c>
    </row>
    <row r="386" spans="2:5">
      <c r="B386" s="1" t="s">
        <v>360</v>
      </c>
      <c r="C386" s="16">
        <v>2287</v>
      </c>
      <c r="D386" s="16"/>
      <c r="E386" s="1" t="s">
        <v>320</v>
      </c>
    </row>
    <row r="387" spans="2:5">
      <c r="B387" s="1" t="s">
        <v>361</v>
      </c>
      <c r="C387" s="16">
        <v>2305</v>
      </c>
      <c r="D387" s="16"/>
      <c r="E387" s="1" t="s">
        <v>320</v>
      </c>
    </row>
    <row r="388" spans="2:5">
      <c r="B388" s="1" t="s">
        <v>282</v>
      </c>
      <c r="C388" s="16">
        <v>2305</v>
      </c>
      <c r="D388" s="16" t="s">
        <v>80</v>
      </c>
      <c r="E388" s="1" t="s">
        <v>320</v>
      </c>
    </row>
    <row r="389" spans="2:5">
      <c r="B389" s="1" t="s">
        <v>362</v>
      </c>
      <c r="C389" s="16">
        <v>2300</v>
      </c>
      <c r="D389" s="16"/>
      <c r="E389" s="1" t="s">
        <v>320</v>
      </c>
    </row>
    <row r="390" spans="2:5">
      <c r="B390" s="1" t="s">
        <v>363</v>
      </c>
      <c r="C390" s="16">
        <v>2300</v>
      </c>
      <c r="D390" s="16"/>
      <c r="E390" s="1" t="s">
        <v>320</v>
      </c>
    </row>
    <row r="391" spans="2:5">
      <c r="B391" s="1" t="s">
        <v>364</v>
      </c>
      <c r="C391" s="16">
        <v>2300</v>
      </c>
      <c r="D391" s="16"/>
      <c r="E391" s="1" t="s">
        <v>320</v>
      </c>
    </row>
    <row r="392" spans="2:5">
      <c r="B392" s="1" t="s">
        <v>365</v>
      </c>
      <c r="C392" s="16">
        <v>2308</v>
      </c>
      <c r="D392" s="16"/>
      <c r="E392" s="1" t="s">
        <v>320</v>
      </c>
    </row>
    <row r="393" spans="2:5">
      <c r="B393" s="1" t="s">
        <v>366</v>
      </c>
      <c r="C393" s="16">
        <v>2302</v>
      </c>
      <c r="D393" s="16"/>
      <c r="E393" s="1" t="s">
        <v>320</v>
      </c>
    </row>
    <row r="394" spans="2:5">
      <c r="B394" s="1" t="s">
        <v>367</v>
      </c>
      <c r="C394" s="16">
        <v>2287</v>
      </c>
      <c r="D394" s="16"/>
      <c r="E394" s="1" t="s">
        <v>320</v>
      </c>
    </row>
    <row r="395" spans="2:5">
      <c r="B395" s="1" t="s">
        <v>368</v>
      </c>
      <c r="C395" s="16">
        <v>2300</v>
      </c>
      <c r="D395" s="16"/>
      <c r="E395" s="1" t="s">
        <v>320</v>
      </c>
    </row>
    <row r="396" spans="2:5">
      <c r="B396" s="1" t="s">
        <v>288</v>
      </c>
      <c r="C396" s="16">
        <v>2287</v>
      </c>
      <c r="D396" s="16" t="s">
        <v>80</v>
      </c>
      <c r="E396" s="1" t="s">
        <v>320</v>
      </c>
    </row>
    <row r="397" spans="2:5">
      <c r="B397" s="1" t="s">
        <v>369</v>
      </c>
      <c r="C397" s="16">
        <v>2304</v>
      </c>
      <c r="D397" s="16"/>
      <c r="E397" s="1" t="s">
        <v>320</v>
      </c>
    </row>
    <row r="398" spans="2:5">
      <c r="B398" s="1" t="s">
        <v>370</v>
      </c>
      <c r="C398" s="16">
        <v>2307</v>
      </c>
      <c r="D398" s="16"/>
      <c r="E398" s="1" t="s">
        <v>320</v>
      </c>
    </row>
    <row r="399" spans="2:5">
      <c r="B399" s="1" t="s">
        <v>371</v>
      </c>
      <c r="C399" s="16">
        <v>2295</v>
      </c>
      <c r="D399" s="16"/>
      <c r="E399" s="1" t="s">
        <v>320</v>
      </c>
    </row>
    <row r="400" spans="2:5">
      <c r="B400" s="1" t="s">
        <v>372</v>
      </c>
      <c r="C400" s="16">
        <v>2322</v>
      </c>
      <c r="D400" s="16"/>
      <c r="E400" s="1" t="s">
        <v>320</v>
      </c>
    </row>
    <row r="401" spans="2:5">
      <c r="B401" s="1" t="s">
        <v>373</v>
      </c>
      <c r="C401" s="16">
        <v>2291</v>
      </c>
      <c r="D401" s="16"/>
      <c r="E401" s="1" t="s">
        <v>320</v>
      </c>
    </row>
    <row r="402" spans="2:5">
      <c r="B402" s="1" t="s">
        <v>374</v>
      </c>
      <c r="C402" s="16">
        <v>2300</v>
      </c>
      <c r="D402" s="16"/>
      <c r="E402" s="1" t="s">
        <v>320</v>
      </c>
    </row>
    <row r="403" spans="2:5">
      <c r="B403" s="1" t="s">
        <v>375</v>
      </c>
      <c r="C403" s="16">
        <v>2291</v>
      </c>
      <c r="D403" s="16"/>
      <c r="E403" s="1" t="s">
        <v>320</v>
      </c>
    </row>
    <row r="404" spans="2:5">
      <c r="B404" s="1" t="s">
        <v>376</v>
      </c>
      <c r="C404" s="16">
        <v>2297</v>
      </c>
      <c r="D404" s="16"/>
      <c r="E404" s="1" t="s">
        <v>320</v>
      </c>
    </row>
    <row r="405" spans="2:5">
      <c r="B405" s="1" t="s">
        <v>377</v>
      </c>
      <c r="C405" s="16">
        <v>2287</v>
      </c>
      <c r="D405" s="16"/>
      <c r="E405" s="1" t="s">
        <v>320</v>
      </c>
    </row>
    <row r="406" spans="2:5">
      <c r="B406" s="1" t="s">
        <v>378</v>
      </c>
      <c r="C406" s="16">
        <v>2287</v>
      </c>
      <c r="D406" s="16"/>
      <c r="E406" s="1" t="s">
        <v>320</v>
      </c>
    </row>
    <row r="407" spans="2:5">
      <c r="B407" s="1" t="s">
        <v>379</v>
      </c>
      <c r="C407" s="16">
        <v>2304</v>
      </c>
      <c r="D407" s="16"/>
      <c r="E407" s="1" t="s">
        <v>320</v>
      </c>
    </row>
    <row r="408" spans="2:5">
      <c r="B408" s="1" t="s">
        <v>380</v>
      </c>
      <c r="C408" s="16">
        <v>2298</v>
      </c>
      <c r="D408" s="16"/>
      <c r="E408" s="1" t="s">
        <v>320</v>
      </c>
    </row>
    <row r="409" spans="2:5">
      <c r="B409" s="1" t="s">
        <v>381</v>
      </c>
      <c r="C409" s="16">
        <v>2298</v>
      </c>
      <c r="D409" s="16"/>
      <c r="E409" s="1" t="s">
        <v>320</v>
      </c>
    </row>
    <row r="410" spans="2:5">
      <c r="B410" s="1" t="s">
        <v>382</v>
      </c>
      <c r="C410" s="16">
        <v>2322</v>
      </c>
      <c r="D410" s="16"/>
      <c r="E410" s="1" t="s">
        <v>320</v>
      </c>
    </row>
    <row r="411" spans="2:5">
      <c r="B411" s="1" t="s">
        <v>383</v>
      </c>
      <c r="C411" s="16">
        <v>2293</v>
      </c>
      <c r="D411" s="16"/>
      <c r="E411" s="1" t="s">
        <v>320</v>
      </c>
    </row>
    <row r="412" spans="2:5">
      <c r="B412" s="1" t="s">
        <v>384</v>
      </c>
      <c r="C412" s="16">
        <v>2293</v>
      </c>
      <c r="D412" s="16"/>
      <c r="E412" s="1" t="s">
        <v>320</v>
      </c>
    </row>
    <row r="413" spans="2:5">
      <c r="B413" s="1" t="s">
        <v>385</v>
      </c>
      <c r="C413" s="16">
        <v>3000</v>
      </c>
      <c r="D413" s="16"/>
      <c r="E413" s="1" t="s">
        <v>385</v>
      </c>
    </row>
  </sheetData>
  <hyperlinks>
    <hyperlink ref="B106" r:id="rId1" display="http://www.dlg.nsw.gov.au/dlg/dlghome/dlg_CouncilsPerSuburb.asp?mi=0&amp;ml=8&amp;localityid=152975"/>
    <hyperlink ref="B107" r:id="rId2" display="http://www.dlg.nsw.gov.au/dlg/dlghome/dlg_CouncilsPerSuburb.asp?mi=0&amp;ml=8&amp;localityid=152976"/>
    <hyperlink ref="B110" r:id="rId3" display="http://www.dlg.nsw.gov.au/dlg/dlghome/dlg_CouncilsPerSuburb.asp?mi=0&amp;ml=8&amp;localityid=153011"/>
    <hyperlink ref="B119" r:id="rId4" display="http://www.dlg.nsw.gov.au/dlg/dlghome/dlg_CouncilsPerSuburb.asp?mi=0&amp;ml=8&amp;localityid=155828"/>
    <hyperlink ref="B120" r:id="rId5" display="http://www.dlg.nsw.gov.au/dlg/dlghome/dlg_CouncilsPerSuburb.asp?mi=0&amp;ml=8&amp;localityid=155830"/>
    <hyperlink ref="B121" r:id="rId6" display="http://www.dlg.nsw.gov.au/dlg/dlghome/dlg_CouncilsPerSuburb.asp?mi=0&amp;ml=8&amp;localityid=156102"/>
    <hyperlink ref="B126" r:id="rId7" display="http://www.dlg.nsw.gov.au/dlg/dlghome/dlg_CouncilsPerSuburb.asp?mi=0&amp;ml=8&amp;localityid=157357"/>
    <hyperlink ref="B128" r:id="rId8" display="http://www.dlg.nsw.gov.au/dlg/dlghome/dlg_CouncilsPerSuburb.asp?mi=0&amp;ml=8&amp;localityid=158634"/>
    <hyperlink ref="B130" r:id="rId9" display="http://www.dlg.nsw.gov.au/dlg/dlghome/dlg_CouncilsPerSuburb.asp?mi=0&amp;ml=8&amp;localityid=151072"/>
    <hyperlink ref="B133" r:id="rId10" display="http://www.dlg.nsw.gov.au/dlg/dlghome/dlg_CouncilsPerSuburb.asp?mi=0&amp;ml=8&amp;localityid=152379"/>
    <hyperlink ref="B134" r:id="rId11" display="http://www.dlg.nsw.gov.au/dlg/dlghome/dlg_CouncilsPerSuburb.asp?mi=0&amp;ml=8&amp;localityid=152542"/>
    <hyperlink ref="B158" r:id="rId12" display="http://www.dlg.nsw.gov.au/dlg/dlghome/dlg_CouncilsPerSuburb.asp?mi=0&amp;ml=8&amp;localityid=156216"/>
    <hyperlink ref="B159" r:id="rId13" display="http://www.dlg.nsw.gov.au/dlg/dlghome/dlg_CouncilsPerSuburb.asp?mi=0&amp;ml=8&amp;localityid=156484"/>
    <hyperlink ref="B164" r:id="rId14" display="http://www.dlg.nsw.gov.au/dlg/dlghome/dlg_CouncilsPerSuburb.asp?mi=0&amp;ml=8&amp;localityid=156993"/>
    <hyperlink ref="B167" r:id="rId15" display="http://www.dlg.nsw.gov.au/dlg/dlghome/dlg_CouncilsPerSuburb.asp?mi=0&amp;ml=8&amp;localityid=157367"/>
    <hyperlink ref="B177" r:id="rId16" display="http://www.dlg.nsw.gov.au/dlg/dlghome/dlg_CouncilsPerSuburb.asp?mi=0&amp;ml=8&amp;localityid=151378"/>
    <hyperlink ref="B180" r:id="rId17" display="http://www.dlg.nsw.gov.au/dlg/dlghome/dlg_CouncilsPerSuburb.asp?mi=0&amp;ml=8&amp;localityid=152446"/>
    <hyperlink ref="B188" r:id="rId18" display="http://www.dlg.nsw.gov.au/dlg/dlghome/dlg_CouncilsPerSuburb.asp?mi=0&amp;ml=8&amp;localityid=153431"/>
    <hyperlink ref="B189" r:id="rId19" display="http://www.dlg.nsw.gov.au/dlg/dlghome/dlg_CouncilsPerSuburb.asp?mi=0&amp;ml=8&amp;localityid=153433"/>
    <hyperlink ref="B190" r:id="rId20" display="http://www.dlg.nsw.gov.au/dlg/dlghome/dlg_CouncilsPerSuburb.asp?mi=0&amp;ml=8&amp;localityid=153525"/>
    <hyperlink ref="B191" r:id="rId21" display="http://www.dlg.nsw.gov.au/dlg/dlghome/dlg_CouncilsPerSuburb.asp?mi=0&amp;ml=8&amp;localityid=153527"/>
    <hyperlink ref="B193" r:id="rId22" display="http://www.dlg.nsw.gov.au/dlg/dlghome/dlg_CouncilsPerSuburb.asp?mi=0&amp;ml=8&amp;localityid=154079"/>
    <hyperlink ref="B195" r:id="rId23" display="http://www.dlg.nsw.gov.au/dlg/dlghome/dlg_CouncilsPerSuburb.asp?mi=0&amp;ml=8&amp;localityid=154166"/>
    <hyperlink ref="B197" r:id="rId24" display="http://www.dlg.nsw.gov.au/dlg/dlghome/dlg_CouncilsPerSuburb.asp?mi=0&amp;ml=8&amp;localityid=154168"/>
    <hyperlink ref="B198" r:id="rId25" display="http://www.dlg.nsw.gov.au/dlg/dlghome/dlg_CouncilsPerSuburb.asp?mi=0&amp;ml=8&amp;localityid=154302"/>
    <hyperlink ref="B202" r:id="rId26" display="http://www.dlg.nsw.gov.au/dlg/dlghome/dlg_CouncilsPerSuburb.asp?mi=0&amp;ml=8&amp;localityid=155515"/>
    <hyperlink ref="B203" r:id="rId27" display="http://www.dlg.nsw.gov.au/dlg/dlghome/dlg_CouncilsPerSuburb.asp?mi=0&amp;ml=8&amp;localityid=155568"/>
    <hyperlink ref="B207" r:id="rId28" display="http://www.dlg.nsw.gov.au/dlg/dlghome/dlg_CouncilsPerSuburb.asp?mi=0&amp;ml=8&amp;localityid=156317"/>
    <hyperlink ref="B208" r:id="rId29" display="http://www.dlg.nsw.gov.au/dlg/dlghome/dlg_CouncilsPerSuburb.asp?mi=0&amp;ml=8&amp;localityid=156382"/>
    <hyperlink ref="B210" r:id="rId30" display="http://www.dlg.nsw.gov.au/dlg/dlghome/dlg_CouncilsPerSuburb.asp?mi=0&amp;ml=8&amp;localityid=156553"/>
    <hyperlink ref="B212" r:id="rId31" display="http://www.dlg.nsw.gov.au/dlg/dlghome/dlg_CouncilsPerSuburb.asp?mi=0&amp;ml=8&amp;localityid=156555"/>
    <hyperlink ref="B215" r:id="rId32" display="http://www.dlg.nsw.gov.au/dlg/dlghome/dlg_CouncilsPerSuburb.asp?mi=0&amp;ml=8&amp;localityid=156604"/>
    <hyperlink ref="B218" r:id="rId33" display="http://www.dlg.nsw.gov.au/dlg/dlghome/dlg_CouncilsPerSuburb.asp?mi=0&amp;ml=8&amp;localityid=157153"/>
    <hyperlink ref="B221" r:id="rId34" display="http://www.dlg.nsw.gov.au/dlg/dlghome/dlg_CouncilsPerSuburb.asp?mi=0&amp;ml=8&amp;localityid=157848"/>
    <hyperlink ref="B223" r:id="rId35" display="http://www.dlg.nsw.gov.au/dlg/dlghome/dlg_CouncilsPerSuburb.asp?mi=0&amp;ml=8&amp;localityid=158414"/>
    <hyperlink ref="B225" r:id="rId36" display="http://www.dlg.nsw.gov.au/dlg/dlghome/dlg_CouncilsPerSuburb.asp?mi=0&amp;ml=8&amp;localityid=158460"/>
    <hyperlink ref="B227" r:id="rId37" display="http://www.dlg.nsw.gov.au/dlg/dlghome/dlg_CouncilsPerSuburb.asp?mi=0&amp;ml=8&amp;localityid=150997"/>
    <hyperlink ref="B255" r:id="rId38" display="http://www.dlg.nsw.gov.au/dlg/dlghome/dlg_CouncilsPerSuburb.asp?mi=0&amp;ml=8&amp;localityid=152513"/>
    <hyperlink ref="B279" r:id="rId39" display="http://www.dlg.nsw.gov.au/dlg/dlghome/dlg_CouncilsPerSuburb.asp?mi=0&amp;ml=8&amp;localityid=154368"/>
    <hyperlink ref="B288" r:id="rId40" display="http://www.dlg.nsw.gov.au/dlg/dlghome/dlg_CouncilsPerSuburb.asp?mi=0&amp;ml=8&amp;localityid=154896"/>
    <hyperlink ref="B289" r:id="rId41" display="http://www.dlg.nsw.gov.au/dlg/dlghome/dlg_CouncilsPerSuburb.asp?mi=0&amp;ml=8&amp;localityid=154897"/>
    <hyperlink ref="B305" r:id="rId42" display="http://www.dlg.nsw.gov.au/dlg/dlghome/dlg_CouncilsPerSuburb.asp?mi=0&amp;ml=8&amp;localityid=156179"/>
    <hyperlink ref="B311" r:id="rId43" display="http://www.dlg.nsw.gov.au/dlg/dlghome/dlg_CouncilsPerSuburb.asp?mi=0&amp;ml=8&amp;localityid=156837"/>
    <hyperlink ref="B339" r:id="rId44" display="http://www.dlg.nsw.gov.au/dlg/dlghome/dlg_CouncilsPerSuburb.asp?mi=0&amp;ml=8&amp;localityid=158763"/>
    <hyperlink ref="B343" r:id="rId45" display="http://www.dlg.nsw.gov.au/dlg/dlghome/dlg_CouncilsPerSuburb.asp?mi=0&amp;ml=8&amp;localityid=150997"/>
    <hyperlink ref="B348" r:id="rId46" display="http://www.dlg.nsw.gov.au/dlg/dlghome/dlg_CouncilsPerSuburb.asp?mi=0&amp;ml=8&amp;localityid=151652"/>
    <hyperlink ref="B364" r:id="rId47" display="http://www.dlg.nsw.gov.au/dlg/dlghome/dlg_CouncilsPerSuburb.asp?mi=0&amp;ml=8&amp;localityid=154368"/>
    <hyperlink ref="B372" r:id="rId48" display="http://www.dlg.nsw.gov.au/dlg/dlghome/dlg_CouncilsPerSuburb.asp?mi=0&amp;ml=8&amp;localityid=154896"/>
    <hyperlink ref="B373" r:id="rId49" display="http://www.dlg.nsw.gov.au/dlg/dlghome/dlg_CouncilsPerSuburb.asp?mi=0&amp;ml=8&amp;localityid=154897"/>
    <hyperlink ref="B388" r:id="rId50" display="http://www.dlg.nsw.gov.au/dlg/dlghome/dlg_CouncilsPerSuburb.asp?mi=0&amp;ml=8&amp;localityid=156179"/>
    <hyperlink ref="B396" r:id="rId51" display="http://www.dlg.nsw.gov.au/dlg/dlghome/dlg_CouncilsPerSuburb.asp?mi=0&amp;ml=8&amp;localityid=156837"/>
  </hyperlinks>
  <pageMargins left="0.70866141732283472" right="0.70866141732283472" top="0.74803149606299213" bottom="0.74803149606299213" header="0.31496062992125984" footer="0.31496062992125984"/>
  <pageSetup paperSize="9" orientation="portrait" r:id="rId52"/>
  <headerFooter>
    <oddHeader>&amp;R&amp;G</oddHeader>
    <oddFooter xml:space="preserve">&amp;C&amp;"Arial,Regular"&amp;8&amp;A&amp;R&amp;"Arial,Regular"&amp;7© Energetics Pty Ltd 2013&amp;8         Page &amp;P  </oddFooter>
  </headerFooter>
  <drawing r:id="rId53"/>
  <legacyDrawingHF r:id="rId5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2"/>
  <sheetViews>
    <sheetView showGridLines="0" zoomScale="85" zoomScaleNormal="85" workbookViewId="0">
      <pane ySplit="5" topLeftCell="A15" activePane="bottomLeft" state="frozen"/>
      <selection pane="bottomLeft" activeCell="A16" sqref="A16"/>
    </sheetView>
  </sheetViews>
  <sheetFormatPr defaultRowHeight="12.75"/>
  <cols>
    <col min="1" max="1" width="2.28515625" style="1" customWidth="1"/>
    <col min="2" max="2" width="17.5703125" style="1" customWidth="1"/>
    <col min="3" max="3" width="76.85546875" style="1" customWidth="1"/>
    <col min="4" max="12" width="14.28515625" style="1" customWidth="1"/>
    <col min="13" max="16384" width="9.140625" style="1"/>
  </cols>
  <sheetData>
    <row r="1" spans="1:3" s="2" customFormat="1" ht="8.25" customHeight="1"/>
    <row r="2" spans="1:3" s="4" customFormat="1" ht="63.75" customHeight="1"/>
    <row r="3" spans="1:3" s="6" customFormat="1" ht="24.75" customHeight="1">
      <c r="A3" s="6" t="str">
        <f>'Introduction and Disclaimer'!A3</f>
        <v>Energy Efficiency and Renewables Finance Guide: Lighting upgrades case study</v>
      </c>
    </row>
    <row r="4" spans="1:3" ht="4.5" customHeight="1"/>
    <row r="5" spans="1:3" s="6" customFormat="1" ht="15.75">
      <c r="A5" s="9" t="s">
        <v>443</v>
      </c>
    </row>
    <row r="7" spans="1:3" s="19" customFormat="1">
      <c r="A7" s="17" t="s">
        <v>518</v>
      </c>
      <c r="B7" s="18"/>
    </row>
    <row r="8" spans="1:3" s="62" customFormat="1"/>
    <row r="9" spans="1:3" s="62" customFormat="1" ht="12.75" customHeight="1"/>
    <row r="10" spans="1:3" s="62" customFormat="1">
      <c r="B10" s="12" t="s">
        <v>444</v>
      </c>
      <c r="C10" s="13" t="s">
        <v>17</v>
      </c>
    </row>
    <row r="11" spans="1:3" s="62" customFormat="1" ht="138.75" customHeight="1">
      <c r="B11" s="87" t="s">
        <v>437</v>
      </c>
      <c r="C11" s="88" t="s">
        <v>565</v>
      </c>
    </row>
    <row r="12" spans="1:3" s="62" customFormat="1" ht="138.75" customHeight="1">
      <c r="B12" s="87" t="s">
        <v>445</v>
      </c>
      <c r="C12" s="88" t="s">
        <v>566</v>
      </c>
    </row>
    <row r="13" spans="1:3" s="62" customFormat="1" ht="138.75" customHeight="1">
      <c r="B13" s="87" t="s">
        <v>446</v>
      </c>
      <c r="C13" s="88" t="s">
        <v>562</v>
      </c>
    </row>
    <row r="14" spans="1:3" s="62" customFormat="1" ht="138.75" customHeight="1">
      <c r="B14" s="87" t="s">
        <v>447</v>
      </c>
      <c r="C14" s="88" t="s">
        <v>567</v>
      </c>
    </row>
    <row r="15" spans="1:3" s="62" customFormat="1" ht="138.75" customHeight="1">
      <c r="B15" s="87" t="s">
        <v>448</v>
      </c>
      <c r="C15" s="88" t="s">
        <v>570</v>
      </c>
    </row>
    <row r="16" spans="1:3" s="62" customFormat="1" ht="112.5" customHeight="1">
      <c r="B16" s="87" t="s">
        <v>449</v>
      </c>
      <c r="C16" s="88" t="s">
        <v>571</v>
      </c>
    </row>
    <row r="17" spans="1:12" s="62" customFormat="1" ht="96" customHeight="1">
      <c r="B17" s="87" t="s">
        <v>462</v>
      </c>
      <c r="C17" s="88" t="s">
        <v>572</v>
      </c>
    </row>
    <row r="18" spans="1:12" s="62" customFormat="1" ht="120" customHeight="1">
      <c r="B18" s="87" t="s">
        <v>463</v>
      </c>
      <c r="C18" s="88" t="s">
        <v>568</v>
      </c>
    </row>
    <row r="19" spans="1:12" s="62" customFormat="1" ht="177" customHeight="1">
      <c r="B19" s="89" t="s">
        <v>517</v>
      </c>
      <c r="C19" s="88" t="s">
        <v>573</v>
      </c>
    </row>
    <row r="20" spans="1:12" s="62" customFormat="1"/>
    <row r="21" spans="1:12" s="19" customFormat="1">
      <c r="A21" s="17" t="s">
        <v>443</v>
      </c>
      <c r="B21" s="18"/>
    </row>
    <row r="22" spans="1:12" s="62" customFormat="1"/>
    <row r="23" spans="1:12" s="62" customFormat="1" ht="12.75" customHeight="1"/>
    <row r="24" spans="1:12" s="62" customFormat="1" ht="38.25">
      <c r="C24" s="12" t="s">
        <v>444</v>
      </c>
      <c r="D24" s="90" t="s">
        <v>437</v>
      </c>
      <c r="E24" s="90" t="s">
        <v>445</v>
      </c>
      <c r="F24" s="90" t="s">
        <v>446</v>
      </c>
      <c r="G24" s="90" t="s">
        <v>447</v>
      </c>
      <c r="H24" s="90" t="s">
        <v>448</v>
      </c>
      <c r="I24" s="90" t="s">
        <v>449</v>
      </c>
      <c r="J24" s="90" t="s">
        <v>462</v>
      </c>
      <c r="K24" s="90" t="s">
        <v>463</v>
      </c>
      <c r="L24" s="90" t="s">
        <v>517</v>
      </c>
    </row>
    <row r="25" spans="1:12" s="62" customFormat="1" ht="22.5" customHeight="1">
      <c r="B25" s="100" t="s">
        <v>34</v>
      </c>
      <c r="C25" s="75" t="s">
        <v>20</v>
      </c>
      <c r="D25" s="85">
        <v>27000</v>
      </c>
      <c r="E25" s="85">
        <v>233300</v>
      </c>
      <c r="F25" s="85">
        <v>7600</v>
      </c>
      <c r="G25" s="85">
        <v>27000</v>
      </c>
      <c r="H25" s="85">
        <v>250000</v>
      </c>
      <c r="I25" s="85">
        <v>0</v>
      </c>
      <c r="J25" s="85">
        <v>275000</v>
      </c>
      <c r="K25" s="85">
        <v>13000</v>
      </c>
      <c r="L25" s="85">
        <v>100000</v>
      </c>
    </row>
    <row r="26" spans="1:12" s="62" customFormat="1" ht="22.5" customHeight="1">
      <c r="B26" s="100"/>
      <c r="C26" s="76" t="s">
        <v>21</v>
      </c>
      <c r="D26" s="85">
        <v>800</v>
      </c>
      <c r="E26" s="85">
        <v>16378.272000000001</v>
      </c>
      <c r="F26" s="85">
        <v>988</v>
      </c>
      <c r="G26" s="85">
        <v>6300</v>
      </c>
      <c r="H26" s="85">
        <v>30000</v>
      </c>
      <c r="I26" s="85">
        <v>0</v>
      </c>
      <c r="J26" s="85">
        <v>0</v>
      </c>
      <c r="K26" s="85">
        <v>0</v>
      </c>
      <c r="L26" s="85">
        <v>5000</v>
      </c>
    </row>
    <row r="27" spans="1:12" s="62" customFormat="1" ht="22.5" customHeight="1">
      <c r="B27" s="100"/>
      <c r="C27" s="76" t="s">
        <v>22</v>
      </c>
      <c r="D27" s="85">
        <v>192000</v>
      </c>
      <c r="E27" s="85">
        <v>767000</v>
      </c>
      <c r="F27" s="85">
        <v>41800</v>
      </c>
      <c r="G27" s="85">
        <v>333666.66666666669</v>
      </c>
      <c r="H27" s="85">
        <v>825000</v>
      </c>
      <c r="I27" s="85">
        <v>1700000</v>
      </c>
      <c r="J27" s="85">
        <v>18435754.189944133</v>
      </c>
      <c r="K27" s="85">
        <v>715835.14099783078</v>
      </c>
      <c r="L27" s="85">
        <v>900000</v>
      </c>
    </row>
    <row r="28" spans="1:12" s="62" customFormat="1" ht="22.5" customHeight="1">
      <c r="B28" s="101"/>
      <c r="C28" s="79" t="s">
        <v>2</v>
      </c>
      <c r="D28" s="85">
        <v>15</v>
      </c>
      <c r="E28" s="85">
        <v>15</v>
      </c>
      <c r="F28" s="85">
        <v>6.4</v>
      </c>
      <c r="G28" s="85">
        <v>15</v>
      </c>
      <c r="H28" s="85">
        <v>10</v>
      </c>
      <c r="I28" s="85" t="s">
        <v>397</v>
      </c>
      <c r="J28" s="85">
        <v>15</v>
      </c>
      <c r="K28" s="85">
        <v>15</v>
      </c>
      <c r="L28" s="85">
        <v>10</v>
      </c>
    </row>
    <row r="29" spans="1:12" s="62" customFormat="1" ht="22.5" customHeight="1">
      <c r="B29" s="102" t="s">
        <v>519</v>
      </c>
      <c r="C29" s="75" t="s">
        <v>20</v>
      </c>
      <c r="D29" s="78">
        <v>33000</v>
      </c>
      <c r="E29" s="78">
        <v>365500</v>
      </c>
      <c r="F29" s="78">
        <v>25200</v>
      </c>
      <c r="G29" s="78">
        <v>50000</v>
      </c>
      <c r="H29" s="78">
        <v>350000</v>
      </c>
      <c r="I29" s="78">
        <v>40000</v>
      </c>
      <c r="J29" s="78">
        <v>325000</v>
      </c>
      <c r="K29" s="78">
        <v>70000</v>
      </c>
      <c r="L29" s="78">
        <v>200000</v>
      </c>
    </row>
    <row r="30" spans="1:12" s="62" customFormat="1" ht="22.5" customHeight="1">
      <c r="B30" s="102"/>
      <c r="C30" s="76" t="s">
        <v>21</v>
      </c>
      <c r="D30" s="85">
        <v>1500</v>
      </c>
      <c r="E30" s="85">
        <v>8189.1360000000004</v>
      </c>
      <c r="F30" s="85">
        <v>546</v>
      </c>
      <c r="G30" s="85">
        <v>4800</v>
      </c>
      <c r="H30" s="85">
        <v>20000</v>
      </c>
      <c r="I30" s="85">
        <v>1000</v>
      </c>
      <c r="J30" s="85">
        <v>0</v>
      </c>
      <c r="K30" s="85">
        <v>0</v>
      </c>
      <c r="L30" s="85">
        <v>5000</v>
      </c>
    </row>
    <row r="31" spans="1:12" s="62" customFormat="1" ht="22.5" customHeight="1">
      <c r="B31" s="102"/>
      <c r="C31" s="76" t="s">
        <v>22</v>
      </c>
      <c r="D31" s="85">
        <v>131300</v>
      </c>
      <c r="E31" s="85">
        <v>460000</v>
      </c>
      <c r="F31" s="85">
        <v>14700</v>
      </c>
      <c r="G31" s="85">
        <v>256666.66666666663</v>
      </c>
      <c r="H31" s="85">
        <v>495000</v>
      </c>
      <c r="I31" s="85">
        <v>1500000</v>
      </c>
      <c r="J31" s="85">
        <v>17895878.524945773</v>
      </c>
      <c r="K31" s="85">
        <v>436744.6544778432</v>
      </c>
      <c r="L31" s="85">
        <v>810000</v>
      </c>
    </row>
    <row r="32" spans="1:12" s="62" customFormat="1" ht="22.5" customHeight="1">
      <c r="B32" s="102"/>
      <c r="C32" s="77" t="s">
        <v>2</v>
      </c>
      <c r="D32" s="85">
        <v>15</v>
      </c>
      <c r="E32" s="85">
        <v>15</v>
      </c>
      <c r="F32" s="85">
        <v>8</v>
      </c>
      <c r="G32" s="85">
        <v>15</v>
      </c>
      <c r="H32" s="85">
        <v>25</v>
      </c>
      <c r="I32" s="85">
        <v>50</v>
      </c>
      <c r="J32" s="85">
        <v>15</v>
      </c>
      <c r="K32" s="85">
        <v>15</v>
      </c>
      <c r="L32" s="85">
        <v>15</v>
      </c>
    </row>
  </sheetData>
  <mergeCells count="2">
    <mergeCell ref="B25:B28"/>
    <mergeCell ref="B29:B32"/>
  </mergeCells>
  <pageMargins left="0.70866141732283472" right="0.70866141732283472" top="0.74803149606299213" bottom="0.74803149606299213" header="0.31496062992125984" footer="0.31496062992125984"/>
  <pageSetup paperSize="9" orientation="portrait" r:id="rId1"/>
  <headerFooter>
    <oddHeader>&amp;R&amp;G</oddHeader>
    <oddFooter xml:space="preserve">&amp;C&amp;"Arial,Regular"&amp;8&amp;A&amp;R&amp;"Arial,Regular"&amp;7© Energetics Pty Ltd 2013&amp;8         Page &amp;P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im:links xmlns:im="http://www.autonomy.com/WorkSite">
  <im:linkstream>C:\Users\KayeS\AppData\Local\Temp\NetRight\Links\Documents\1817702_6.xlsx?!nrtdms:0:!session:worksite.energetics.com.au:!database:Documents:!document:1817702,6:?Y*</im:linkstream>
</im:links>
</file>

<file path=customXml/itemProps1.xml><?xml version="1.0" encoding="utf-8"?>
<ds:datastoreItem xmlns:ds="http://schemas.openxmlformats.org/officeDocument/2006/customXml" ds:itemID="{910D4D5D-B3AD-49A3-A8AF-6CAD687D5119}">
  <ds:schemaRefs>
    <ds:schemaRef ds:uri="http://www.autonomy.com/WorkSi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66</vt:i4>
      </vt:variant>
    </vt:vector>
  </HeadingPairs>
  <TitlesOfParts>
    <vt:vector size="74" baseType="lpstr">
      <vt:lpstr>Cover</vt:lpstr>
      <vt:lpstr>Introduction and Disclaimer</vt:lpstr>
      <vt:lpstr>Part 1</vt:lpstr>
      <vt:lpstr>Part 2 - inputs</vt:lpstr>
      <vt:lpstr>Part 2 - results</vt:lpstr>
      <vt:lpstr>Part 2 - calculations</vt:lpstr>
      <vt:lpstr>Finance assumptions</vt:lpstr>
      <vt:lpstr>Project assumptions</vt:lpstr>
      <vt:lpstr>Efficient_Assumps</vt:lpstr>
      <vt:lpstr>Equip_Inputs</vt:lpstr>
      <vt:lpstr>Equipment_Types</vt:lpstr>
      <vt:lpstr>ESC_Revenue</vt:lpstr>
      <vt:lpstr>EUA_Postcodes</vt:lpstr>
      <vt:lpstr>LrgeFinanceAssumps</vt:lpstr>
      <vt:lpstr>'Project assumptions'!MinFinanceAmt</vt:lpstr>
      <vt:lpstr>MinFinanceAmt</vt:lpstr>
      <vt:lpstr>Opt1_</vt:lpstr>
      <vt:lpstr>Opt1Cost</vt:lpstr>
      <vt:lpstr>Opt1CostCS</vt:lpstr>
      <vt:lpstr>Opt1Incl</vt:lpstr>
      <vt:lpstr>Opt1PerCS</vt:lpstr>
      <vt:lpstr>Opt1Period</vt:lpstr>
      <vt:lpstr>Opt2_</vt:lpstr>
      <vt:lpstr>Opt2Cost</vt:lpstr>
      <vt:lpstr>Opt2CostCS</vt:lpstr>
      <vt:lpstr>Opt2Incl</vt:lpstr>
      <vt:lpstr>Opt2PerCS</vt:lpstr>
      <vt:lpstr>Opt2Period</vt:lpstr>
      <vt:lpstr>Opt3_</vt:lpstr>
      <vt:lpstr>Opt3Cost</vt:lpstr>
      <vt:lpstr>Opt3CostCS</vt:lpstr>
      <vt:lpstr>Opt3Incl</vt:lpstr>
      <vt:lpstr>Opt3PerCS</vt:lpstr>
      <vt:lpstr>Opt3Period</vt:lpstr>
      <vt:lpstr>Opt4_</vt:lpstr>
      <vt:lpstr>Opt4Cost</vt:lpstr>
      <vt:lpstr>Opt4CostCS</vt:lpstr>
      <vt:lpstr>Opt4Incl</vt:lpstr>
      <vt:lpstr>Opt4PerCS</vt:lpstr>
      <vt:lpstr>Opt4Period</vt:lpstr>
      <vt:lpstr>Opt5_</vt:lpstr>
      <vt:lpstr>Opt5Cost</vt:lpstr>
      <vt:lpstr>Opt5CostCS</vt:lpstr>
      <vt:lpstr>Opt5Incl</vt:lpstr>
      <vt:lpstr>Opt5PerCS</vt:lpstr>
      <vt:lpstr>Opt5Period</vt:lpstr>
      <vt:lpstr>Opt6_</vt:lpstr>
      <vt:lpstr>Opt6Cost</vt:lpstr>
      <vt:lpstr>Opt6CostCS</vt:lpstr>
      <vt:lpstr>Opt6Incl</vt:lpstr>
      <vt:lpstr>Opt6PerCS</vt:lpstr>
      <vt:lpstr>Opt6Period</vt:lpstr>
      <vt:lpstr>Opt7_</vt:lpstr>
      <vt:lpstr>Opt7Cost</vt:lpstr>
      <vt:lpstr>Opt7CostCS</vt:lpstr>
      <vt:lpstr>Opt7Incl</vt:lpstr>
      <vt:lpstr>Opt7PerCS</vt:lpstr>
      <vt:lpstr>Opt7Period</vt:lpstr>
      <vt:lpstr>'Part 2 - results'!Print_Area</vt:lpstr>
      <vt:lpstr>Prt2Capex</vt:lpstr>
      <vt:lpstr>Prt2DiscountRate</vt:lpstr>
      <vt:lpstr>Prt2ElecPriceGrwth</vt:lpstr>
      <vt:lpstr>Prt2ElecPriceStrt</vt:lpstr>
      <vt:lpstr>Prt2EqpLife</vt:lpstr>
      <vt:lpstr>Prt2ESC_created</vt:lpstr>
      <vt:lpstr>Prt2ESCRevenue</vt:lpstr>
      <vt:lpstr>Prt2Opex</vt:lpstr>
      <vt:lpstr>Prt2Savings</vt:lpstr>
      <vt:lpstr>Prt2TaxRate</vt:lpstr>
      <vt:lpstr>SMEFinanceAssumps</vt:lpstr>
      <vt:lpstr>Standard_Assumps</vt:lpstr>
      <vt:lpstr>TaxRate</vt:lpstr>
      <vt:lpstr>Technology</vt:lpstr>
      <vt:lpstr>Technology_Descriptions</vt:lpstr>
    </vt:vector>
  </TitlesOfParts>
  <Company>Energetics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KayeS</dc:creator>
  <cp:lastModifiedBy>Ng Sherlin</cp:lastModifiedBy>
  <cp:lastPrinted>2011-01-11T03:55:58Z</cp:lastPrinted>
  <dcterms:created xsi:type="dcterms:W3CDTF">2010-07-14T08:44:28Z</dcterms:created>
  <dcterms:modified xsi:type="dcterms:W3CDTF">2014-11-06T06:50:49Z</dcterms:modified>
</cp:coreProperties>
</file>